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2"/>
  <workbookPr/>
  <mc:AlternateContent xmlns:mc="http://schemas.openxmlformats.org/markup-compatibility/2006">
    <mc:Choice Requires="x15">
      <x15ac:absPath xmlns:x15ac="http://schemas.microsoft.com/office/spreadsheetml/2010/11/ac" url="C:\Users\Tom\Dropbox\MATLAB6p5\"/>
    </mc:Choice>
  </mc:AlternateContent>
  <xr:revisionPtr revIDLastSave="0" documentId="11_4F1CB30BF62C6311B99236D77C84C990CA0A261C" xr6:coauthVersionLast="40" xr6:coauthVersionMax="40" xr10:uidLastSave="{00000000-0000-0000-0000-000000000000}"/>
  <bookViews>
    <workbookView minimized="1" xWindow="0" yWindow="0" windowWidth="28800" windowHeight="13725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95" i="2" l="1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G23" i="2"/>
  <c r="C23" i="2"/>
  <c r="G22" i="2"/>
  <c r="G24" i="2"/>
  <c r="C22" i="2"/>
  <c r="C24" i="2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B32" i="2" a="1"/>
  <c r="C14" i="2" a="1"/>
  <c r="A25" i="1"/>
  <c r="B32" i="2"/>
  <c r="E20" i="2"/>
  <c r="D19" i="2"/>
  <c r="C18" i="2"/>
  <c r="E16" i="2"/>
  <c r="D15" i="2"/>
  <c r="C14" i="2"/>
  <c r="D20" i="2"/>
  <c r="C19" i="2"/>
  <c r="E17" i="2"/>
  <c r="D16" i="2"/>
  <c r="C15" i="2"/>
  <c r="C20" i="2"/>
  <c r="E18" i="2"/>
  <c r="D17" i="2"/>
  <c r="C16" i="2"/>
  <c r="E14" i="2"/>
  <c r="E19" i="2"/>
  <c r="D18" i="2"/>
  <c r="C17" i="2"/>
  <c r="E15" i="2"/>
  <c r="D14" i="2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I15" i="1"/>
  <c r="F3" i="1"/>
  <c r="F2" i="1"/>
  <c r="H23" i="1"/>
  <c r="E10" i="1"/>
  <c r="E9" i="1"/>
  <c r="D12" i="1"/>
  <c r="F12" i="1"/>
  <c r="F10" i="1"/>
  <c r="E8" i="1"/>
  <c r="F9" i="1"/>
  <c r="H20" i="1"/>
  <c r="E12" i="1"/>
  <c r="F8" i="1"/>
  <c r="H21" i="1"/>
  <c r="L9" i="1"/>
  <c r="L12" i="1"/>
  <c r="L23" i="1"/>
  <c r="L8" i="1"/>
  <c r="L13" i="1"/>
  <c r="L22" i="1"/>
  <c r="L31" i="1"/>
  <c r="L19" i="1"/>
  <c r="L30" i="1"/>
  <c r="L24" i="1"/>
  <c r="L27" i="1"/>
  <c r="L16" i="1"/>
  <c r="L26" i="1"/>
  <c r="L11" i="1"/>
  <c r="L28" i="1"/>
  <c r="L32" i="1"/>
  <c r="L20" i="1"/>
  <c r="L18" i="1"/>
  <c r="L10" i="1"/>
  <c r="L25" i="1"/>
  <c r="L7" i="1"/>
  <c r="L29" i="1"/>
  <c r="L33" i="1"/>
  <c r="L34" i="1"/>
  <c r="L15" i="1"/>
  <c r="L17" i="1"/>
  <c r="L21" i="1"/>
  <c r="L14" i="1"/>
  <c r="L35" i="1"/>
  <c r="L36" i="1"/>
  <c r="L37" i="1"/>
  <c r="L38" i="1"/>
  <c r="L39" i="1"/>
  <c r="L40" i="1"/>
  <c r="J12" i="1"/>
  <c r="K37" i="1"/>
  <c r="J17" i="1"/>
  <c r="J18" i="1"/>
  <c r="J33" i="1"/>
  <c r="K32" i="1"/>
  <c r="J29" i="1"/>
  <c r="K9" i="1"/>
  <c r="J34" i="1"/>
  <c r="J14" i="1"/>
  <c r="K31" i="1"/>
  <c r="J20" i="1"/>
  <c r="J22" i="1"/>
  <c r="J11" i="1"/>
  <c r="J37" i="1"/>
  <c r="J36" i="1"/>
  <c r="K36" i="1"/>
  <c r="K26" i="1"/>
  <c r="J13" i="1"/>
  <c r="J24" i="1"/>
  <c r="K16" i="1"/>
  <c r="K17" i="1"/>
  <c r="K11" i="1"/>
  <c r="K14" i="1"/>
  <c r="J32" i="1"/>
  <c r="J31" i="1"/>
  <c r="K24" i="1"/>
  <c r="J27" i="1"/>
  <c r="J9" i="1"/>
  <c r="K8" i="1"/>
  <c r="J19" i="1"/>
  <c r="J25" i="1"/>
  <c r="K29" i="1"/>
  <c r="J7" i="1"/>
  <c r="J28" i="1"/>
  <c r="K21" i="1"/>
  <c r="K22" i="1"/>
  <c r="J30" i="1"/>
  <c r="K19" i="1"/>
  <c r="K13" i="1"/>
  <c r="K30" i="1"/>
  <c r="K12" i="1"/>
  <c r="J26" i="1"/>
  <c r="K35" i="1"/>
  <c r="K20" i="1"/>
  <c r="K18" i="1"/>
  <c r="K23" i="1"/>
  <c r="K10" i="1"/>
  <c r="K15" i="1"/>
  <c r="J16" i="1"/>
  <c r="J15" i="1"/>
  <c r="J8" i="1"/>
  <c r="K25" i="1"/>
  <c r="J21" i="1"/>
  <c r="J10" i="1"/>
  <c r="J35" i="1"/>
  <c r="K7" i="1"/>
  <c r="K28" i="1"/>
  <c r="K33" i="1"/>
  <c r="K34" i="1"/>
  <c r="J23" i="1"/>
  <c r="K27" i="1"/>
  <c r="H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O'Haver</author>
  </authors>
  <commentList>
    <comment ref="F2" authorId="0" shapeId="0" xr:uid="{00000000-0006-0000-0000-000001000000}">
      <text>
        <r>
          <rPr>
            <sz val="9"/>
            <color indexed="81"/>
            <rFont val="Tahoma"/>
            <family val="2"/>
          </rPr>
          <t>=MATCH(B2,A7:A41)+ROW(A6)</t>
        </r>
      </text>
    </comment>
    <comment ref="F3" authorId="0" shapeId="0" xr:uid="{00000000-0006-0000-0000-000002000000}">
      <text>
        <r>
          <rPr>
            <sz val="9"/>
            <color indexed="81"/>
            <rFont val="Tahoma"/>
            <family val="2"/>
          </rPr>
          <t>=MATCH(B3,A7:A41)+ROW(A6)</t>
        </r>
      </text>
    </comment>
    <comment ref="J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Only the data points whose x values fall between the "First x" and "Last x" limits in cells B1 and B2 are reproduced here. The rest are left blank.</t>
        </r>
      </text>
    </comment>
    <comment ref="L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These are the coordinates for the straight line that is a best fit to the data points whose x-values fall between the First x and Last x limits. It is shown in the graph as a red line.</t>
        </r>
      </text>
    </comment>
    <comment ref="J7" authorId="0" shapeId="0" xr:uid="{00000000-0006-0000-0000-000005000000}">
      <text>
        <r>
          <rPr>
            <sz val="9"/>
            <color indexed="81"/>
            <rFont val="Tahoma"/>
            <family val="2"/>
          </rPr>
          <t>=IF(AND(ROW(A7)&gt;=$F$2,ROW(A7)&lt;=$F$3),A7,"")</t>
        </r>
      </text>
    </comment>
    <comment ref="K7" authorId="0" shapeId="0" xr:uid="{00000000-0006-0000-0000-000006000000}">
      <text>
        <r>
          <rPr>
            <sz val="9"/>
            <color indexed="81"/>
            <rFont val="Tahoma"/>
            <family val="2"/>
          </rPr>
          <t>=IF(AND(ROW(B7)&gt;=$F$2,ROW(B7)&lt;=$F$3),B7,"")</t>
        </r>
      </text>
    </comment>
    <comment ref="E8" authorId="0" shapeId="0" xr:uid="{00000000-0006-0000-0000-000007000000}">
      <text>
        <r>
          <rPr>
            <sz val="9"/>
            <color indexed="81"/>
            <rFont val="Tahoma"/>
            <family val="2"/>
          </rPr>
          <t>=MAX(INDIRECT("A"&amp;F2&amp;":A"&amp;F3))</t>
        </r>
      </text>
    </comment>
    <comment ref="F8" authorId="0" shapeId="0" xr:uid="{00000000-0006-0000-0000-000008000000}">
      <text>
        <r>
          <rPr>
            <sz val="9"/>
            <color indexed="81"/>
            <rFont val="Tahoma"/>
            <family val="2"/>
          </rPr>
          <t>=MAX(INDIRECT("B"&amp;F2&amp;":B"&amp;F3))</t>
        </r>
      </text>
    </comment>
    <comment ref="E9" authorId="0" shapeId="0" xr:uid="{00000000-0006-0000-0000-000009000000}">
      <text>
        <r>
          <rPr>
            <sz val="9"/>
            <color indexed="81"/>
            <rFont val="Tahoma"/>
            <family val="2"/>
          </rPr>
          <t>=AVERAGE(INDIRECT("A"&amp;F2&amp;":A"&amp;F3))</t>
        </r>
      </text>
    </comment>
    <comment ref="F9" authorId="0" shapeId="0" xr:uid="{00000000-0006-0000-0000-00000A000000}">
      <text>
        <r>
          <rPr>
            <sz val="9"/>
            <color indexed="81"/>
            <rFont val="Tahoma"/>
            <family val="2"/>
          </rPr>
          <t>=AVERAGE(INDIRECT("B"&amp;F2&amp;":B"&amp;F3))</t>
        </r>
      </text>
    </comment>
    <comment ref="E10" authorId="0" shapeId="0" xr:uid="{00000000-0006-0000-0000-00000B000000}">
      <text>
        <r>
          <rPr>
            <sz val="9"/>
            <color indexed="81"/>
            <rFont val="Tahoma"/>
            <family val="2"/>
          </rPr>
          <t>=SUM(INDIRECT("A"&amp;F2&amp;":A"&amp;F3))</t>
        </r>
      </text>
    </comment>
    <comment ref="F10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=SUM(INDIRECT("B"&amp;F1&amp;":B"&amp;F2))</t>
        </r>
      </text>
    </comment>
    <comment ref="D12" authorId="0" shapeId="0" xr:uid="{00000000-0006-0000-0000-00000D000000}">
      <text>
        <r>
          <rPr>
            <sz val="9"/>
            <color indexed="81"/>
            <rFont val="Tahoma"/>
            <family val="2"/>
          </rPr>
          <t>=SLOPE(INDIRECT("B"&amp;F2&amp;":B"&amp;F3),INDIRECT("A"&amp;F2&amp;":A"&amp;F3))</t>
        </r>
      </text>
    </comment>
    <comment ref="E12" authorId="0" shapeId="0" xr:uid="{00000000-0006-0000-0000-00000E000000}">
      <text>
        <r>
          <rPr>
            <sz val="9"/>
            <color indexed="81"/>
            <rFont val="Tahoma"/>
            <family val="2"/>
          </rPr>
          <t>=INTERCEPT(INDIRECT("B"&amp;F2&amp;":B"&amp;F3),INDIRECT("A"&amp;F2&amp;":A"&amp;F3))</t>
        </r>
      </text>
    </comment>
    <comment ref="F12" authorId="0" shapeId="0" xr:uid="{00000000-0006-0000-0000-00000F000000}">
      <text>
        <r>
          <rPr>
            <sz val="9"/>
            <color indexed="81"/>
            <rFont val="Tahoma"/>
            <family val="2"/>
          </rPr>
          <t>=RSQ(INDIRECT("B"&amp;F2&amp;":B"&amp;F3),INDIRECT("A"&amp;F2&amp;":A"&amp;F3))</t>
        </r>
      </text>
    </comment>
    <comment ref="I15" authorId="0" shapeId="0" xr:uid="{00000000-0006-0000-0000-000010000000}">
      <text>
        <r>
          <rPr>
            <sz val="9"/>
            <color indexed="81"/>
            <rFont val="Tahoma"/>
            <family val="2"/>
          </rPr>
          <t>=COUNT(A:A)-COUNT(A2:A6)</t>
        </r>
      </text>
    </comment>
    <comment ref="H20" authorId="0" shapeId="0" xr:uid="{00000000-0006-0000-0000-000011000000}">
      <text>
        <r>
          <rPr>
            <sz val="9"/>
            <color indexed="81"/>
            <rFont val="Tahoma"/>
            <family val="2"/>
          </rPr>
          <t>=MAX(INDIRECT("B"&amp;F2&amp;":B"&amp;F3))</t>
        </r>
      </text>
    </comment>
    <comment ref="H21" authorId="0" shapeId="0" xr:uid="{00000000-0006-0000-0000-000012000000}">
      <text>
        <r>
          <rPr>
            <sz val="9"/>
            <color indexed="81"/>
            <rFont val="Tahoma"/>
            <family val="2"/>
          </rPr>
          <t>=MATCH(H20,B7:B1000,0)+ROW(A6)</t>
        </r>
      </text>
    </comment>
    <comment ref="H22" authorId="0" shapeId="0" xr:uid="{00000000-0006-0000-0000-000013000000}">
      <text>
        <r>
          <rPr>
            <sz val="9"/>
            <color indexed="81"/>
            <rFont val="Tahoma"/>
            <family val="2"/>
          </rPr>
          <t>=INDIRECT("A"&amp;H21)</t>
        </r>
      </text>
    </comment>
    <comment ref="H23" authorId="0" shapeId="0" xr:uid="{00000000-0006-0000-0000-000014000000}">
      <text>
        <r>
          <rPr>
            <sz val="9"/>
            <color indexed="81"/>
            <rFont val="Tahoma"/>
            <family val="2"/>
          </rPr>
          <t>=INDIRECT("A"&amp;MATCH(MAX(INDIRECT("B"&amp;F2&amp;":B"&amp;F3)),B7:B1000,0)+ROW(A6))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Tom O'Haver</author>
  </authors>
  <commentList>
    <comment ref="C1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=LINEST(INDIRECT("R"&amp;S20&amp;"C"&amp;W20,FALSE):INDIRECT("R"&amp;S22&amp;"C"&amp;W20,FALSE), INDIRECT("R"&amp;S20&amp;"C"&amp;W20+1,FALSE):INDIRECT("R"&amp;S22&amp;"C"&amp;W22,FALSE),TRUE,TRUE)</t>
        </r>
      </text>
    </comment>
    <comment ref="C2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=ROW(S24)</t>
        </r>
      </text>
    </comment>
    <comment ref="G2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=COLUMN(S24)</t>
        </r>
      </text>
    </comment>
    <comment ref="C2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=COUNT(S24:S1027)</t>
        </r>
      </text>
    </comment>
    <comment ref="G23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=COUNT(T24:AB24)</t>
        </r>
      </text>
    </comment>
    <comment ref="C2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=S20+S21-1</t>
        </r>
      </text>
    </comment>
    <comment ref="G24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=W20+W21</t>
        </r>
      </text>
    </comment>
    <comment ref="B32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=LINEST(INDIRECT("R"&amp;S20&amp;"C"&amp;W20,FALSE):INDIRECT("R"&amp;S22&amp;"C"&amp;W20,FALSE), INDIRECT("R"&amp;S20&amp;"C"&amp;W20+1,FALSE):INDIRECT("R"&amp;S22&amp;"C"&amp;W22,FALSE),TRUE,TRUE)</t>
        </r>
      </text>
    </comment>
  </commentList>
</comments>
</file>

<file path=xl/sharedStrings.xml><?xml version="1.0" encoding="utf-8"?>
<sst xmlns="http://schemas.openxmlformats.org/spreadsheetml/2006/main" count="82" uniqueCount="77">
  <si>
    <t>component 2</t>
  </si>
  <si>
    <t>component 1</t>
  </si>
  <si>
    <t>R2</t>
  </si>
  <si>
    <t>std dev</t>
  </si>
  <si>
    <t>amplitude</t>
  </si>
  <si>
    <t>start row</t>
  </si>
  <si>
    <t>INDIRECT used as input argument for LINEST function with calculated ranges based on COUNT function</t>
  </si>
  <si>
    <t>start column</t>
  </si>
  <si>
    <t># columns</t>
  </si>
  <si>
    <t>column counter</t>
  </si>
  <si>
    <t>row counter</t>
  </si>
  <si>
    <t>last column</t>
  </si>
  <si>
    <t>last row (S22)</t>
  </si>
  <si>
    <t>baseline (If ,TRUE,TRUE)</t>
  </si>
  <si>
    <t>&lt;---- LINEST(INDIRECT("R"&amp;S20&amp;":R"&amp;S22),INDIRECT("T"&amp;S20&amp;":U"&amp;S22),TRUE,TRUE)</t>
  </si>
  <si>
    <t>W20</t>
  </si>
  <si>
    <t>W22</t>
  </si>
  <si>
    <t>S20</t>
  </si>
  <si>
    <t>S22</t>
  </si>
  <si>
    <t>&lt;== COUNT rows</t>
  </si>
  <si>
    <t>&lt;== COUNT columns</t>
  </si>
  <si>
    <t>or LINEST(INDIRECT("R"&amp;S20&amp;"C"&amp;W22,FALSE):INDIRECT("R"&amp;S22&amp;"C"&amp;W22,FALSE),INDIRECT("R"&amp;S20&amp;"C"&amp;W20,FALSE):INDIRECT("R"&amp;S22&amp;"C"&amp;W22,FALSE),TRUE,TRUE)</t>
  </si>
  <si>
    <t>y       (Column 19)</t>
  </si>
  <si>
    <t>x2      (Column 21)</t>
  </si>
  <si>
    <t>x1         (Column 20)</t>
  </si>
  <si>
    <t>x3      (Column 22)</t>
  </si>
  <si>
    <t>direct LINEST addressing compared to indirect</t>
  </si>
  <si>
    <t>"=LINEST(B23:B123,C23:G123,FALSE,TRUE)"</t>
  </si>
  <si>
    <t>LINEST with indirect referencing for rows AND columns, using R1C1 cell addressing (with an INDIRECT replacing each of the 4 cell reference)</t>
  </si>
  <si>
    <t>Standard LINEST function with direct referencing, using A1 cell addressing, requires 4 cell references.</t>
  </si>
  <si>
    <t>LINEST(INDIRECT("R"&amp;S20&amp;"C"&amp;W20,FALSE):INDIRECT("R"&amp;S22&amp;"C"&amp;W20,FALSE), INDIRECT("R"&amp;S20&amp;"C"&amp;W20+1,FALSE):INDIRECT("R"&amp;S22&amp;"C"&amp;W22,FALSE),FALSE,TRUE)</t>
  </si>
  <si>
    <t># rows</t>
  </si>
  <si>
    <t>x</t>
  </si>
  <si>
    <t>y</t>
  </si>
  <si>
    <t>Counters for LINEST function</t>
  </si>
  <si>
    <t>Slope</t>
  </si>
  <si>
    <t xml:space="preserve"> </t>
  </si>
  <si>
    <t>Intercept</t>
  </si>
  <si>
    <t>Sum</t>
  </si>
  <si>
    <t>Average</t>
  </si>
  <si>
    <t>Column A</t>
  </si>
  <si>
    <t>Column B</t>
  </si>
  <si>
    <t>Max</t>
  </si>
  <si>
    <t>X</t>
  </si>
  <si>
    <t>Y</t>
  </si>
  <si>
    <t>Selected points</t>
  </si>
  <si>
    <t>Regression line</t>
  </si>
  <si>
    <t>Use of IF and AND</t>
  </si>
  <si>
    <t>for all  data points</t>
  </si>
  <si>
    <t>first selected row number =</t>
  </si>
  <si>
    <t>last selected row number =</t>
  </si>
  <si>
    <t>Properties of selected data range</t>
  </si>
  <si>
    <t>Use of INDIRECT function</t>
  </si>
  <si>
    <t>Use of COUNT and INDIRECT</t>
  </si>
  <si>
    <t>Use of MATCH function</t>
  </si>
  <si>
    <t>First x value</t>
  </si>
  <si>
    <t>Last x value</t>
  </si>
  <si>
    <t>Number of numerical values in column A below row 6</t>
  </si>
  <si>
    <t>Break the problem into three steps:</t>
  </si>
  <si>
    <t>2. Row number in which that number appears</t>
  </si>
  <si>
    <t>Combine 3 steps into one cell formula</t>
  </si>
  <si>
    <t>Use of COUNT function</t>
  </si>
  <si>
    <t>y1</t>
  </si>
  <si>
    <t>y2</t>
  </si>
  <si>
    <t>y3</t>
  </si>
  <si>
    <t>y4</t>
  </si>
  <si>
    <t>position</t>
  </si>
  <si>
    <t>width</t>
  </si>
  <si>
    <t>height</t>
  </si>
  <si>
    <t>Combining MAX, MATCH, and INDIRECT</t>
  </si>
  <si>
    <t xml:space="preserve">3. Value of x (column A) in that row                        </t>
  </si>
  <si>
    <t>Mouse-over any cell with a "cell comment" (red mark in upper right corner) to reveal its cell formula or explanation.</t>
  </si>
  <si>
    <t>X-Y data</t>
  </si>
  <si>
    <t>Type the first and last x-values of the desired data range into cells B2 and B3.</t>
  </si>
  <si>
    <t>At what x value is the y value maximum in the selected range?</t>
  </si>
  <si>
    <t>1. Maximum Y value in selected range.</t>
  </si>
  <si>
    <t>Select x data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</si>
</sst>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101010"/>
      <name val="Arial"/>
      <family val="2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3" fillId="0" borderId="0" xfId="0" applyFont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0" xfId="0" applyFont="1" applyAlignment="1">
      <alignment horizontal="center" wrapText="1"/>
    </xf>
    <xf numFmtId="0" fontId="0" fillId="0" borderId="0" xfId="0" quotePrefix="1"/>
    <xf numFmtId="0" fontId="1" fillId="0" borderId="0" xfId="0" applyFont="1" applyAlignment="1">
      <alignment horizontal="center"/>
    </xf>
    <xf numFmtId="0" fontId="1" fillId="0" borderId="0" xfId="0" quotePrefix="1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quotePrefix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0" xfId="0" applyAlignment="1">
      <alignment horizontal="left"/>
    </xf>
    <xf numFmtId="0" fontId="0" fillId="0" borderId="0" xfId="0" applyAlignment="1"/>
    <xf numFmtId="0" fontId="1" fillId="0" borderId="10" xfId="0" applyFon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/>
    </xf>
    <xf numFmtId="0" fontId="6" fillId="0" borderId="0" xfId="0" applyFont="1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/>
    </xf>
    <xf numFmtId="0" fontId="7" fillId="0" borderId="1" xfId="0" applyFont="1" applyBorder="1"/>
    <xf numFmtId="0" fontId="7" fillId="0" borderId="0" xfId="0" applyFont="1" applyBorder="1"/>
    <xf numFmtId="0" fontId="8" fillId="0" borderId="0" xfId="0" applyFont="1"/>
    <xf numFmtId="164" fontId="6" fillId="2" borderId="1" xfId="0" applyNumberFormat="1" applyFont="1" applyFill="1" applyBorder="1"/>
    <xf numFmtId="0" fontId="0" fillId="0" borderId="1" xfId="0" quotePrefix="1" applyBorder="1"/>
    <xf numFmtId="0" fontId="2" fillId="0" borderId="1" xfId="0" applyFont="1" applyBorder="1"/>
    <xf numFmtId="0" fontId="0" fillId="0" borderId="11" xfId="0" applyBorder="1" applyAlignment="1">
      <alignment horizontal="right"/>
    </xf>
    <xf numFmtId="0" fontId="0" fillId="0" borderId="11" xfId="0" quotePrefix="1" applyBorder="1"/>
    <xf numFmtId="0" fontId="0" fillId="0" borderId="11" xfId="0" applyBorder="1"/>
    <xf numFmtId="0" fontId="0" fillId="0" borderId="12" xfId="0" applyBorder="1"/>
    <xf numFmtId="0" fontId="0" fillId="0" borderId="16" xfId="0" applyBorder="1" applyAlignment="1">
      <alignment horizontal="left"/>
    </xf>
    <xf numFmtId="0" fontId="0" fillId="0" borderId="17" xfId="0" quotePrefix="1" applyBorder="1" applyAlignment="1">
      <alignment horizontal="center"/>
    </xf>
    <xf numFmtId="0" fontId="0" fillId="0" borderId="17" xfId="0" applyBorder="1" applyAlignment="1">
      <alignment horizontal="center"/>
    </xf>
    <xf numFmtId="0" fontId="1" fillId="0" borderId="14" xfId="0" applyFont="1" applyBorder="1"/>
    <xf numFmtId="0" fontId="8" fillId="0" borderId="0" xfId="0" applyFont="1" applyFill="1" applyBorder="1"/>
    <xf numFmtId="0" fontId="8" fillId="0" borderId="0" xfId="0" applyFont="1" applyBorder="1"/>
    <xf numFmtId="0" fontId="3" fillId="0" borderId="0" xfId="0" applyFont="1" applyBorder="1"/>
    <xf numFmtId="0" fontId="1" fillId="0" borderId="0" xfId="0" applyFont="1" applyBorder="1"/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0" fillId="3" borderId="3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9" xfId="0" applyFill="1" applyBorder="1"/>
    <xf numFmtId="0" fontId="3" fillId="0" borderId="0" xfId="0" applyFont="1" applyFill="1" applyBorder="1"/>
    <xf numFmtId="1" fontId="0" fillId="0" borderId="1" xfId="0" applyNumberFormat="1" applyBorder="1" applyAlignment="1">
      <alignment horizontal="left"/>
    </xf>
    <xf numFmtId="2" fontId="0" fillId="0" borderId="17" xfId="0" applyNumberFormat="1" applyBorder="1"/>
    <xf numFmtId="0" fontId="9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0070C0"/>
                </a:solidFill>
              </a:rPr>
              <a:t>Blue</a:t>
            </a:r>
            <a:r>
              <a:rPr lang="en-US"/>
              <a:t>: Plot of x and y data in Columns A and B.   </a:t>
            </a:r>
          </a:p>
          <a:p>
            <a:pPr>
              <a:defRPr/>
            </a:pPr>
            <a:r>
              <a:rPr lang="en-US" b="1">
                <a:solidFill>
                  <a:schemeClr val="accent2"/>
                </a:solidFill>
              </a:rPr>
              <a:t>Red</a:t>
            </a:r>
            <a:r>
              <a:rPr lang="en-US"/>
              <a:t>: regression line for </a:t>
            </a:r>
            <a:r>
              <a:rPr lang="en-US" i="1"/>
              <a:t>selected points only. </a:t>
            </a:r>
          </a:p>
          <a:p>
            <a:pPr>
              <a:defRPr/>
            </a:pPr>
            <a:r>
              <a:rPr lang="en-US" i="0"/>
              <a:t>Select the low and high x limits in cells</a:t>
            </a:r>
            <a:r>
              <a:rPr lang="en-US" i="0" baseline="0"/>
              <a:t> B2 and B3</a:t>
            </a:r>
            <a:endParaRPr lang="en-US" i="0"/>
          </a:p>
        </c:rich>
      </c:tx>
      <c:layout>
        <c:manualLayout>
          <c:xMode val="edge"/>
          <c:yMode val="edge"/>
          <c:x val="0.15895541270767194"/>
          <c:y val="2.48390082390316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828166999779356"/>
          <c:y val="0.15797752808988763"/>
          <c:w val="0.84471929149266156"/>
          <c:h val="0.71117776008336042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Sheet1!$A$7:$A$41</c:f>
              <c:numCache>
                <c:formatCode>General</c:formatCode>
                <c:ptCount val="35"/>
                <c:pt idx="0">
                  <c:v>1</c:v>
                </c:pt>
                <c:pt idx="1">
                  <c:v>2.5</c:v>
                </c:pt>
                <c:pt idx="2">
                  <c:v>4</c:v>
                </c:pt>
                <c:pt idx="3">
                  <c:v>5.5</c:v>
                </c:pt>
                <c:pt idx="4">
                  <c:v>7</c:v>
                </c:pt>
                <c:pt idx="5">
                  <c:v>8.5</c:v>
                </c:pt>
                <c:pt idx="6">
                  <c:v>10</c:v>
                </c:pt>
                <c:pt idx="7">
                  <c:v>11.5</c:v>
                </c:pt>
                <c:pt idx="8">
                  <c:v>13</c:v>
                </c:pt>
                <c:pt idx="9">
                  <c:v>14.5</c:v>
                </c:pt>
                <c:pt idx="10">
                  <c:v>16</c:v>
                </c:pt>
                <c:pt idx="11">
                  <c:v>17.5</c:v>
                </c:pt>
                <c:pt idx="12">
                  <c:v>19</c:v>
                </c:pt>
                <c:pt idx="13">
                  <c:v>20.5</c:v>
                </c:pt>
                <c:pt idx="14">
                  <c:v>22</c:v>
                </c:pt>
                <c:pt idx="15">
                  <c:v>23.5</c:v>
                </c:pt>
                <c:pt idx="16">
                  <c:v>25</c:v>
                </c:pt>
                <c:pt idx="17">
                  <c:v>26.5</c:v>
                </c:pt>
                <c:pt idx="18">
                  <c:v>28</c:v>
                </c:pt>
                <c:pt idx="19">
                  <c:v>29.5</c:v>
                </c:pt>
                <c:pt idx="20">
                  <c:v>31</c:v>
                </c:pt>
                <c:pt idx="21">
                  <c:v>32.5</c:v>
                </c:pt>
                <c:pt idx="22">
                  <c:v>34</c:v>
                </c:pt>
                <c:pt idx="23">
                  <c:v>35.5</c:v>
                </c:pt>
                <c:pt idx="24">
                  <c:v>37</c:v>
                </c:pt>
                <c:pt idx="25">
                  <c:v>38.5</c:v>
                </c:pt>
                <c:pt idx="26">
                  <c:v>40</c:v>
                </c:pt>
                <c:pt idx="27">
                  <c:v>41.5</c:v>
                </c:pt>
                <c:pt idx="28">
                  <c:v>43</c:v>
                </c:pt>
                <c:pt idx="29">
                  <c:v>44.5</c:v>
                </c:pt>
                <c:pt idx="30">
                  <c:v>46</c:v>
                </c:pt>
                <c:pt idx="31">
                  <c:v>47.5</c:v>
                </c:pt>
                <c:pt idx="32">
                  <c:v>49</c:v>
                </c:pt>
                <c:pt idx="33">
                  <c:v>50.5</c:v>
                </c:pt>
                <c:pt idx="34">
                  <c:v>52</c:v>
                </c:pt>
              </c:numCache>
            </c:numRef>
          </c:xVal>
          <c:yVal>
            <c:numRef>
              <c:f>Sheet1!$B$7:$B$41</c:f>
              <c:numCache>
                <c:formatCode>General</c:formatCode>
                <c:ptCount val="35"/>
                <c:pt idx="0">
                  <c:v>5.03</c:v>
                </c:pt>
                <c:pt idx="1">
                  <c:v>5.9</c:v>
                </c:pt>
                <c:pt idx="2">
                  <c:v>7.01</c:v>
                </c:pt>
                <c:pt idx="3">
                  <c:v>7.99</c:v>
                </c:pt>
                <c:pt idx="4">
                  <c:v>9.1</c:v>
                </c:pt>
                <c:pt idx="5">
                  <c:v>10</c:v>
                </c:pt>
                <c:pt idx="6">
                  <c:v>11</c:v>
                </c:pt>
                <c:pt idx="7">
                  <c:v>12.2</c:v>
                </c:pt>
                <c:pt idx="8">
                  <c:v>12.9</c:v>
                </c:pt>
                <c:pt idx="9">
                  <c:v>13.8</c:v>
                </c:pt>
                <c:pt idx="10">
                  <c:v>14.7</c:v>
                </c:pt>
                <c:pt idx="11">
                  <c:v>15.6</c:v>
                </c:pt>
                <c:pt idx="12">
                  <c:v>16.899999999999999</c:v>
                </c:pt>
                <c:pt idx="13">
                  <c:v>17.5</c:v>
                </c:pt>
                <c:pt idx="14">
                  <c:v>18.3</c:v>
                </c:pt>
                <c:pt idx="15">
                  <c:v>19.100000000000001</c:v>
                </c:pt>
                <c:pt idx="16">
                  <c:v>19.7</c:v>
                </c:pt>
                <c:pt idx="17">
                  <c:v>20.5</c:v>
                </c:pt>
                <c:pt idx="18">
                  <c:v>21.5</c:v>
                </c:pt>
                <c:pt idx="19">
                  <c:v>21.4</c:v>
                </c:pt>
                <c:pt idx="20">
                  <c:v>21.2</c:v>
                </c:pt>
                <c:pt idx="21">
                  <c:v>20.100000000000001</c:v>
                </c:pt>
                <c:pt idx="22">
                  <c:v>18</c:v>
                </c:pt>
                <c:pt idx="23">
                  <c:v>17</c:v>
                </c:pt>
                <c:pt idx="24">
                  <c:v>15</c:v>
                </c:pt>
                <c:pt idx="25">
                  <c:v>11</c:v>
                </c:pt>
                <c:pt idx="26">
                  <c:v>9</c:v>
                </c:pt>
                <c:pt idx="27">
                  <c:v>7</c:v>
                </c:pt>
                <c:pt idx="28">
                  <c:v>5</c:v>
                </c:pt>
                <c:pt idx="29">
                  <c:v>6</c:v>
                </c:pt>
                <c:pt idx="30">
                  <c:v>4</c:v>
                </c:pt>
                <c:pt idx="31">
                  <c:v>5</c:v>
                </c:pt>
                <c:pt idx="32">
                  <c:v>3</c:v>
                </c:pt>
                <c:pt idx="33">
                  <c:v>2</c:v>
                </c:pt>
                <c:pt idx="34">
                  <c:v>3</c:v>
                </c:pt>
              </c:numCache>
            </c:numRef>
          </c:yVal>
          <c:smooth val="0"/>
          <c:extLst/>
        </c:ser>
        <c:ser>
          <c:idx val="1"/>
          <c:order val="1"/>
          <c:tx>
            <c:v>regression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Sheet1!$A$7:$A$41</c:f>
              <c:numCache>
                <c:formatCode>General</c:formatCode>
                <c:ptCount val="35"/>
                <c:pt idx="0">
                  <c:v>1</c:v>
                </c:pt>
                <c:pt idx="1">
                  <c:v>2.5</c:v>
                </c:pt>
                <c:pt idx="2">
                  <c:v>4</c:v>
                </c:pt>
                <c:pt idx="3">
                  <c:v>5.5</c:v>
                </c:pt>
                <c:pt idx="4">
                  <c:v>7</c:v>
                </c:pt>
                <c:pt idx="5">
                  <c:v>8.5</c:v>
                </c:pt>
                <c:pt idx="6">
                  <c:v>10</c:v>
                </c:pt>
                <c:pt idx="7">
                  <c:v>11.5</c:v>
                </c:pt>
                <c:pt idx="8">
                  <c:v>13</c:v>
                </c:pt>
                <c:pt idx="9">
                  <c:v>14.5</c:v>
                </c:pt>
                <c:pt idx="10">
                  <c:v>16</c:v>
                </c:pt>
                <c:pt idx="11">
                  <c:v>17.5</c:v>
                </c:pt>
                <c:pt idx="12">
                  <c:v>19</c:v>
                </c:pt>
                <c:pt idx="13">
                  <c:v>20.5</c:v>
                </c:pt>
                <c:pt idx="14">
                  <c:v>22</c:v>
                </c:pt>
                <c:pt idx="15">
                  <c:v>23.5</c:v>
                </c:pt>
                <c:pt idx="16">
                  <c:v>25</c:v>
                </c:pt>
                <c:pt idx="17">
                  <c:v>26.5</c:v>
                </c:pt>
                <c:pt idx="18">
                  <c:v>28</c:v>
                </c:pt>
                <c:pt idx="19">
                  <c:v>29.5</c:v>
                </c:pt>
                <c:pt idx="20">
                  <c:v>31</c:v>
                </c:pt>
                <c:pt idx="21">
                  <c:v>32.5</c:v>
                </c:pt>
                <c:pt idx="22">
                  <c:v>34</c:v>
                </c:pt>
                <c:pt idx="23">
                  <c:v>35.5</c:v>
                </c:pt>
                <c:pt idx="24">
                  <c:v>37</c:v>
                </c:pt>
                <c:pt idx="25">
                  <c:v>38.5</c:v>
                </c:pt>
                <c:pt idx="26">
                  <c:v>40</c:v>
                </c:pt>
                <c:pt idx="27">
                  <c:v>41.5</c:v>
                </c:pt>
                <c:pt idx="28">
                  <c:v>43</c:v>
                </c:pt>
                <c:pt idx="29">
                  <c:v>44.5</c:v>
                </c:pt>
                <c:pt idx="30">
                  <c:v>46</c:v>
                </c:pt>
                <c:pt idx="31">
                  <c:v>47.5</c:v>
                </c:pt>
                <c:pt idx="32">
                  <c:v>49</c:v>
                </c:pt>
                <c:pt idx="33">
                  <c:v>50.5</c:v>
                </c:pt>
                <c:pt idx="34">
                  <c:v>52</c:v>
                </c:pt>
              </c:numCache>
            </c:numRef>
          </c:xVal>
          <c:yVal>
            <c:numRef>
              <c:f>Sheet1!$L$7:$L$40</c:f>
              <c:numCache>
                <c:formatCode>General</c:formatCode>
                <c:ptCount val="34"/>
                <c:pt idx="0">
                  <c:v>7.7142857142857135</c:v>
                </c:pt>
                <c:pt idx="1">
                  <c:v>8.4714285714285715</c:v>
                </c:pt>
                <c:pt idx="2">
                  <c:v>9.2285714285714278</c:v>
                </c:pt>
                <c:pt idx="3">
                  <c:v>9.9857142857142858</c:v>
                </c:pt>
                <c:pt idx="4">
                  <c:v>10.742857142857144</c:v>
                </c:pt>
                <c:pt idx="5">
                  <c:v>11.5</c:v>
                </c:pt>
                <c:pt idx="6">
                  <c:v>12.257142857142856</c:v>
                </c:pt>
                <c:pt idx="7">
                  <c:v>13.014285714285714</c:v>
                </c:pt>
                <c:pt idx="8">
                  <c:v>13.771428571428572</c:v>
                </c:pt>
                <c:pt idx="9">
                  <c:v>14.528571428571428</c:v>
                </c:pt>
                <c:pt idx="10">
                  <c:v>15.285714285714286</c:v>
                </c:pt>
                <c:pt idx="11">
                  <c:v>16.042857142857144</c:v>
                </c:pt>
                <c:pt idx="12">
                  <c:v>16.8</c:v>
                </c:pt>
                <c:pt idx="13">
                  <c:v>17.557142857142857</c:v>
                </c:pt>
                <c:pt idx="14">
                  <c:v>18.314285714285717</c:v>
                </c:pt>
                <c:pt idx="15">
                  <c:v>19.071428571428573</c:v>
                </c:pt>
                <c:pt idx="16">
                  <c:v>19.828571428571429</c:v>
                </c:pt>
                <c:pt idx="17">
                  <c:v>20.585714285714289</c:v>
                </c:pt>
                <c:pt idx="18">
                  <c:v>21.342857142857145</c:v>
                </c:pt>
                <c:pt idx="19">
                  <c:v>22.1</c:v>
                </c:pt>
                <c:pt idx="20">
                  <c:v>22.857142857142861</c:v>
                </c:pt>
                <c:pt idx="21">
                  <c:v>23.614285714285717</c:v>
                </c:pt>
                <c:pt idx="22">
                  <c:v>24.371428571428574</c:v>
                </c:pt>
                <c:pt idx="23">
                  <c:v>25.12857142857143</c:v>
                </c:pt>
                <c:pt idx="24">
                  <c:v>25.88571428571429</c:v>
                </c:pt>
                <c:pt idx="25">
                  <c:v>26.642857142857146</c:v>
                </c:pt>
                <c:pt idx="26">
                  <c:v>27.400000000000002</c:v>
                </c:pt>
                <c:pt idx="27">
                  <c:v>28.157142857142862</c:v>
                </c:pt>
                <c:pt idx="28">
                  <c:v>28.914285714285718</c:v>
                </c:pt>
                <c:pt idx="29">
                  <c:v>29.671428571428574</c:v>
                </c:pt>
                <c:pt idx="30">
                  <c:v>30.428571428571431</c:v>
                </c:pt>
                <c:pt idx="31">
                  <c:v>31.18571428571429</c:v>
                </c:pt>
                <c:pt idx="32">
                  <c:v>31.942857142857147</c:v>
                </c:pt>
                <c:pt idx="33">
                  <c:v>32.700000000000003</c:v>
                </c:pt>
              </c:numCache>
            </c:numRef>
          </c:yVal>
          <c:smooth val="0"/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307855392"/>
        <c:axId val="-1307854304"/>
      </c:scatterChart>
      <c:valAx>
        <c:axId val="-1307855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layout>
            <c:manualLayout>
              <c:xMode val="edge"/>
              <c:yMode val="edge"/>
              <c:x val="0.52355269112642555"/>
              <c:y val="0.928417824951852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07854304"/>
        <c:crosses val="autoZero"/>
        <c:crossBetween val="midCat"/>
      </c:valAx>
      <c:valAx>
        <c:axId val="-130785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07855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Sheet1!$P$26:$P$102</c:f>
              <c:numCache>
                <c:formatCode>General</c:formatCode>
                <c:ptCount val="77"/>
              </c:numCache>
            </c:numRef>
          </c:val>
          <c:smooth val="0"/>
          <c:extLst/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Sheet1!$Q$26:$Q$102</c:f>
              <c:numCache>
                <c:formatCode>General</c:formatCode>
                <c:ptCount val="77"/>
              </c:numCache>
            </c:numRef>
          </c:val>
          <c:smooth val="0"/>
          <c:extLst/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Sheet1!$R$26:$R$102</c:f>
              <c:numCache>
                <c:formatCode>General</c:formatCode>
                <c:ptCount val="77"/>
              </c:numCache>
            </c:numRef>
          </c:val>
          <c:smooth val="0"/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307847232"/>
        <c:axId val="-1307848864"/>
      </c:lineChart>
      <c:catAx>
        <c:axId val="-13078472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07848864"/>
        <c:crosses val="autoZero"/>
        <c:auto val="1"/>
        <c:lblAlgn val="ctr"/>
        <c:lblOffset val="100"/>
        <c:noMultiLvlLbl val="0"/>
      </c:catAx>
      <c:valAx>
        <c:axId val="-130784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30784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233362</xdr:colOff>
      <xdr:row>2</xdr:row>
      <xdr:rowOff>76200</xdr:rowOff>
    </xdr:from>
    <xdr:to>
      <xdr:col>19</xdr:col>
      <xdr:colOff>600075</xdr:colOff>
      <xdr:row>28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24</xdr:row>
      <xdr:rowOff>334945</xdr:rowOff>
    </xdr:from>
    <xdr:to>
      <xdr:col>13</xdr:col>
      <xdr:colOff>504825</xdr:colOff>
      <xdr:row>41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74"/>
  <sheetViews>
    <sheetView tabSelected="1" zoomScaleNormal="100" workbookViewId="0" xr3:uid="{AEA406A1-0E4B-5B11-9CD5-51D6E497D94C}">
      <selection activeCell="G10" sqref="G10"/>
    </sheetView>
  </sheetViews>
  <sheetFormatPr defaultRowHeight="15" x14ac:dyDescent="0.2"/>
  <cols>
    <col min="1" max="1" width="11.8359375" customWidth="1"/>
    <col min="2" max="2" width="8.47265625" customWidth="1"/>
    <col min="3" max="3" width="1.4765625" bestFit="1" customWidth="1"/>
    <col min="4" max="4" width="14.2578125" customWidth="1"/>
    <col min="5" max="5" width="9.81640625" customWidth="1"/>
    <col min="6" max="6" width="11.1640625" customWidth="1"/>
    <col min="7" max="7" width="10.35546875" customWidth="1"/>
    <col min="8" max="8" width="10.625" customWidth="1"/>
    <col min="9" max="9" width="2.95703125" bestFit="1" customWidth="1"/>
    <col min="10" max="10" width="7.26171875" customWidth="1"/>
    <col min="11" max="11" width="6.859375" customWidth="1"/>
    <col min="12" max="12" width="16.8125" customWidth="1"/>
    <col min="13" max="13" width="5.51171875" customWidth="1"/>
    <col min="14" max="14" width="2.41796875" customWidth="1"/>
    <col min="15" max="15" width="13.5859375" style="6" customWidth="1"/>
    <col min="16" max="16" width="11.97265625" style="6" customWidth="1"/>
    <col min="17" max="17" width="12.10546875" style="6" customWidth="1"/>
    <col min="18" max="18" width="11.43359375" style="6" customWidth="1"/>
    <col min="19" max="19" width="11.8359375" style="6" customWidth="1"/>
    <col min="20" max="33" width="9.14453125" style="6"/>
  </cols>
  <sheetData>
    <row r="1" spans="1:17" ht="18.75" x14ac:dyDescent="0.25">
      <c r="A1" s="79" t="s">
        <v>76</v>
      </c>
      <c r="F1" s="52" t="s">
        <v>54</v>
      </c>
      <c r="H1" s="79" t="s">
        <v>73</v>
      </c>
    </row>
    <row r="2" spans="1:17" ht="17.25" customHeight="1" x14ac:dyDescent="0.25">
      <c r="A2" s="50" t="s">
        <v>55</v>
      </c>
      <c r="B2" s="53">
        <v>20</v>
      </c>
      <c r="C2" s="3"/>
      <c r="D2" s="3"/>
      <c r="E2" s="45" t="s">
        <v>49</v>
      </c>
      <c r="F2" s="77">
        <f>MATCH(B2,A7:A1000)+ROW(A6)</f>
        <v>19</v>
      </c>
      <c r="H2" s="79" t="s">
        <v>71</v>
      </c>
    </row>
    <row r="3" spans="1:17" ht="17.25" customHeight="1" x14ac:dyDescent="0.25">
      <c r="A3" s="50" t="s">
        <v>56</v>
      </c>
      <c r="B3" s="53">
        <v>29</v>
      </c>
      <c r="C3" s="3"/>
      <c r="D3" s="3"/>
      <c r="E3" s="45" t="s">
        <v>50</v>
      </c>
      <c r="F3" s="77">
        <f>MATCH(B3,A7:A1000)+ROW(A6)</f>
        <v>25</v>
      </c>
    </row>
    <row r="4" spans="1:17" ht="17.25" customHeight="1" x14ac:dyDescent="0.25">
      <c r="A4" s="51"/>
      <c r="B4" s="47"/>
      <c r="C4" s="6"/>
      <c r="D4" s="6"/>
      <c r="E4" s="48"/>
      <c r="F4" s="49"/>
      <c r="J4" s="52" t="s">
        <v>47</v>
      </c>
      <c r="O4" s="65"/>
    </row>
    <row r="5" spans="1:17" ht="15.75" thickBot="1" x14ac:dyDescent="0.25">
      <c r="A5" s="76" t="s">
        <v>72</v>
      </c>
      <c r="B5" t="s">
        <v>36</v>
      </c>
      <c r="C5" t="s">
        <v>36</v>
      </c>
      <c r="D5" s="52" t="s">
        <v>52</v>
      </c>
      <c r="J5" s="4" t="s">
        <v>45</v>
      </c>
      <c r="K5" s="3"/>
      <c r="L5" s="17" t="s">
        <v>46</v>
      </c>
    </row>
    <row r="6" spans="1:17" ht="15.75" thickBot="1" x14ac:dyDescent="0.25">
      <c r="A6" s="70" t="s">
        <v>32</v>
      </c>
      <c r="B6" s="70" t="s">
        <v>33</v>
      </c>
      <c r="D6" s="33" t="s">
        <v>51</v>
      </c>
      <c r="E6" s="37"/>
      <c r="F6" s="38"/>
      <c r="J6" s="3" t="s">
        <v>43</v>
      </c>
      <c r="K6" s="3" t="s">
        <v>44</v>
      </c>
      <c r="L6" s="19" t="s">
        <v>48</v>
      </c>
    </row>
    <row r="7" spans="1:17" ht="15.75" thickBot="1" x14ac:dyDescent="0.25">
      <c r="A7" s="71">
        <v>1</v>
      </c>
      <c r="B7" s="72">
        <v>5.03</v>
      </c>
      <c r="D7" s="39"/>
      <c r="E7" s="40" t="s">
        <v>40</v>
      </c>
      <c r="F7" s="41" t="s">
        <v>41</v>
      </c>
      <c r="I7" s="31"/>
      <c r="J7" s="3" t="str">
        <f t="shared" ref="J7:J37" si="0">IF(AND(ROW(A7)&gt;=$F$2,ROW(A7)&lt;=$F$3),A7,"")</f>
        <v/>
      </c>
      <c r="K7" s="3" t="str">
        <f t="shared" ref="K7:K37" si="1">IF(AND(ROW(B7)&gt;=$F$2,ROW(B7)&lt;=$F$3),B7,"")</f>
        <v/>
      </c>
      <c r="L7">
        <f t="shared" ref="L7:L40" ca="1" si="2">A7*$D$12+$E$12</f>
        <v>7.7142857142857135</v>
      </c>
    </row>
    <row r="8" spans="1:17" x14ac:dyDescent="0.2">
      <c r="A8" s="73">
        <f>A7+1.5</f>
        <v>2.5</v>
      </c>
      <c r="B8" s="74">
        <v>5.9</v>
      </c>
      <c r="D8" s="34" t="s">
        <v>42</v>
      </c>
      <c r="E8" s="35">
        <f ca="1">MAX(INDIRECT("A"&amp;F2&amp;":A"&amp;F3))</f>
        <v>28</v>
      </c>
      <c r="F8" s="36">
        <f ca="1">MAX(INDIRECT("B"&amp;F2&amp;":B"&amp;F3))</f>
        <v>21.5</v>
      </c>
      <c r="J8" s="3" t="str">
        <f t="shared" si="0"/>
        <v/>
      </c>
      <c r="K8" s="3" t="str">
        <f t="shared" si="1"/>
        <v/>
      </c>
      <c r="L8">
        <f t="shared" ca="1" si="2"/>
        <v>8.4714285714285715</v>
      </c>
    </row>
    <row r="9" spans="1:17" x14ac:dyDescent="0.2">
      <c r="A9" s="73">
        <f t="shared" ref="A9:A41" si="3">A8+1.5</f>
        <v>4</v>
      </c>
      <c r="B9" s="74">
        <v>7.01</v>
      </c>
      <c r="D9" s="29" t="s">
        <v>39</v>
      </c>
      <c r="E9" s="3">
        <f ca="1">AVERAGE(INDIRECT("A"&amp;F2&amp;":A"&amp;F3))</f>
        <v>23.5</v>
      </c>
      <c r="F9" s="78">
        <f ca="1">AVERAGE(INDIRECT("B"&amp;F2&amp;":B"&amp;F3))</f>
        <v>19.071428571428573</v>
      </c>
      <c r="J9" s="3" t="str">
        <f t="shared" si="0"/>
        <v/>
      </c>
      <c r="K9" s="3" t="str">
        <f t="shared" si="1"/>
        <v/>
      </c>
      <c r="L9">
        <f t="shared" ca="1" si="2"/>
        <v>9.2285714285714278</v>
      </c>
    </row>
    <row r="10" spans="1:17" ht="15.75" customHeight="1" thickBot="1" x14ac:dyDescent="0.25">
      <c r="A10" s="73">
        <f t="shared" si="3"/>
        <v>5.5</v>
      </c>
      <c r="B10" s="74">
        <v>7.99</v>
      </c>
      <c r="D10" s="23" t="s">
        <v>38</v>
      </c>
      <c r="E10" s="24">
        <f ca="1">SUM(INDIRECT("A"&amp;F2&amp;":A"&amp;F3))</f>
        <v>164.5</v>
      </c>
      <c r="F10" s="25">
        <f ca="1">SUM(INDIRECT("B"&amp;F2&amp;":B"&amp;F3))</f>
        <v>133.5</v>
      </c>
      <c r="J10" s="3" t="str">
        <f t="shared" si="0"/>
        <v/>
      </c>
      <c r="K10" s="3" t="str">
        <f t="shared" si="1"/>
        <v/>
      </c>
      <c r="L10">
        <f t="shared" ca="1" si="2"/>
        <v>9.9857142857142858</v>
      </c>
    </row>
    <row r="11" spans="1:17" x14ac:dyDescent="0.2">
      <c r="A11" s="73">
        <f t="shared" si="3"/>
        <v>7</v>
      </c>
      <c r="B11" s="74">
        <v>9.1</v>
      </c>
      <c r="D11" s="42" t="s">
        <v>35</v>
      </c>
      <c r="E11" s="43" t="s">
        <v>37</v>
      </c>
      <c r="F11" s="44" t="s">
        <v>2</v>
      </c>
      <c r="H11" s="16"/>
      <c r="J11" s="3" t="str">
        <f t="shared" si="0"/>
        <v/>
      </c>
      <c r="K11" s="3" t="str">
        <f t="shared" si="1"/>
        <v/>
      </c>
      <c r="L11">
        <f t="shared" ca="1" si="2"/>
        <v>10.742857142857144</v>
      </c>
      <c r="O11" s="65"/>
    </row>
    <row r="12" spans="1:17" ht="15.75" thickBot="1" x14ac:dyDescent="0.25">
      <c r="A12" s="73">
        <f t="shared" si="3"/>
        <v>8.5</v>
      </c>
      <c r="B12" s="74">
        <v>10</v>
      </c>
      <c r="D12" s="26">
        <f ca="1">SLOPE(INDIRECT("B"&amp;F2&amp;":B"&amp;F3),INDIRECT("A"&amp;F2&amp;":A"&amp;F3))</f>
        <v>0.50476190476190486</v>
      </c>
      <c r="E12" s="27">
        <f ca="1">INTERCEPT(INDIRECT("B"&amp;F2&amp;":B"&amp;F3),INDIRECT("A"&amp;F2&amp;":A"&amp;F3))</f>
        <v>7.2095238095238088</v>
      </c>
      <c r="F12" s="28">
        <f ca="1">RSQ(INDIRECT("B"&amp;F2&amp;":B"&amp;F3),INDIRECT("A"&amp;F2&amp;":A"&amp;F3))</f>
        <v>0.99609929078014148</v>
      </c>
      <c r="G12" s="19"/>
      <c r="H12" s="19"/>
      <c r="I12" s="19"/>
      <c r="J12" s="3" t="str">
        <f t="shared" si="0"/>
        <v/>
      </c>
      <c r="K12" s="3" t="str">
        <f t="shared" si="1"/>
        <v/>
      </c>
      <c r="L12">
        <f t="shared" ca="1" si="2"/>
        <v>11.5</v>
      </c>
      <c r="O12" s="66"/>
    </row>
    <row r="13" spans="1:17" x14ac:dyDescent="0.2">
      <c r="A13" s="73">
        <f t="shared" si="3"/>
        <v>10</v>
      </c>
      <c r="B13" s="74">
        <v>11</v>
      </c>
      <c r="J13" s="3" t="str">
        <f t="shared" si="0"/>
        <v/>
      </c>
      <c r="K13" s="3" t="str">
        <f t="shared" si="1"/>
        <v/>
      </c>
      <c r="L13">
        <f t="shared" ca="1" si="2"/>
        <v>12.257142857142856</v>
      </c>
    </row>
    <row r="14" spans="1:17" x14ac:dyDescent="0.2">
      <c r="A14" s="73">
        <f t="shared" si="3"/>
        <v>11.5</v>
      </c>
      <c r="B14" s="74">
        <v>12.2</v>
      </c>
      <c r="C14" s="32"/>
      <c r="D14" s="64" t="s">
        <v>61</v>
      </c>
      <c r="E14" s="21"/>
      <c r="F14" s="22"/>
      <c r="G14" s="6"/>
      <c r="H14" s="6"/>
      <c r="J14" s="3" t="str">
        <f t="shared" si="0"/>
        <v/>
      </c>
      <c r="K14" s="3" t="str">
        <f t="shared" si="1"/>
        <v/>
      </c>
      <c r="L14">
        <f t="shared" ca="1" si="2"/>
        <v>13.014285714285714</v>
      </c>
      <c r="P14" s="67"/>
      <c r="Q14" s="67"/>
    </row>
    <row r="15" spans="1:17" x14ac:dyDescent="0.2">
      <c r="A15" s="73">
        <f t="shared" si="3"/>
        <v>13</v>
      </c>
      <c r="B15" s="74">
        <v>12.9</v>
      </c>
      <c r="D15" s="4" t="s">
        <v>57</v>
      </c>
      <c r="E15" s="45"/>
      <c r="F15" s="3"/>
      <c r="G15" s="3"/>
      <c r="H15" s="3"/>
      <c r="I15" s="46">
        <f>COUNT(A:A)-COUNT(A2:A6)</f>
        <v>68</v>
      </c>
      <c r="J15" s="3" t="str">
        <f t="shared" si="0"/>
        <v/>
      </c>
      <c r="K15" s="3" t="str">
        <f t="shared" si="1"/>
        <v/>
      </c>
      <c r="L15">
        <f t="shared" ca="1" si="2"/>
        <v>13.771428571428572</v>
      </c>
    </row>
    <row r="16" spans="1:17" x14ac:dyDescent="0.2">
      <c r="A16" s="73">
        <f t="shared" si="3"/>
        <v>14.5</v>
      </c>
      <c r="B16" s="74">
        <v>13.8</v>
      </c>
      <c r="J16" s="3" t="str">
        <f t="shared" si="0"/>
        <v/>
      </c>
      <c r="K16" s="3" t="str">
        <f t="shared" si="1"/>
        <v/>
      </c>
      <c r="L16">
        <f t="shared" ca="1" si="2"/>
        <v>14.528571428571428</v>
      </c>
    </row>
    <row r="17" spans="1:21" ht="15.75" thickBot="1" x14ac:dyDescent="0.25">
      <c r="A17" s="73">
        <f t="shared" si="3"/>
        <v>16</v>
      </c>
      <c r="B17" s="74">
        <v>14.7</v>
      </c>
      <c r="D17" s="52" t="s">
        <v>69</v>
      </c>
      <c r="E17" s="21"/>
      <c r="F17" s="6"/>
      <c r="G17" s="6"/>
      <c r="H17" s="6"/>
      <c r="J17" s="3" t="str">
        <f t="shared" si="0"/>
        <v/>
      </c>
      <c r="K17" s="3" t="str">
        <f t="shared" si="1"/>
        <v/>
      </c>
      <c r="L17">
        <f t="shared" ca="1" si="2"/>
        <v>15.285714285714286</v>
      </c>
    </row>
    <row r="18" spans="1:21" x14ac:dyDescent="0.2">
      <c r="A18" s="73">
        <f t="shared" si="3"/>
        <v>17.5</v>
      </c>
      <c r="B18" s="74">
        <v>15.6</v>
      </c>
      <c r="D18" s="33" t="s">
        <v>74</v>
      </c>
      <c r="E18" s="56"/>
      <c r="F18" s="57"/>
      <c r="G18" s="58"/>
      <c r="H18" s="59"/>
      <c r="J18" s="3" t="str">
        <f t="shared" si="0"/>
        <v/>
      </c>
      <c r="K18" s="3" t="str">
        <f t="shared" si="1"/>
        <v/>
      </c>
      <c r="L18">
        <f t="shared" ca="1" si="2"/>
        <v>16.042857142857144</v>
      </c>
    </row>
    <row r="19" spans="1:21" x14ac:dyDescent="0.2">
      <c r="A19" s="73">
        <f t="shared" si="3"/>
        <v>19</v>
      </c>
      <c r="B19" s="74">
        <v>16.899999999999999</v>
      </c>
      <c r="D19" s="60" t="s">
        <v>58</v>
      </c>
      <c r="E19" s="45"/>
      <c r="F19" s="3"/>
      <c r="G19" s="3"/>
      <c r="H19" s="30"/>
      <c r="J19" s="3">
        <f t="shared" si="0"/>
        <v>19</v>
      </c>
      <c r="K19" s="3">
        <f t="shared" si="1"/>
        <v>16.899999999999999</v>
      </c>
      <c r="L19">
        <f t="shared" ca="1" si="2"/>
        <v>16.8</v>
      </c>
    </row>
    <row r="20" spans="1:21" x14ac:dyDescent="0.2">
      <c r="A20" s="73">
        <f t="shared" si="3"/>
        <v>20.5</v>
      </c>
      <c r="B20" s="74">
        <v>17.5</v>
      </c>
      <c r="D20" s="29" t="s">
        <v>75</v>
      </c>
      <c r="E20" s="3"/>
      <c r="F20" s="54"/>
      <c r="G20" s="3"/>
      <c r="H20" s="61">
        <f ca="1">MAX(INDIRECT("B"&amp;F2&amp;":B"&amp;F3))</f>
        <v>21.5</v>
      </c>
      <c r="J20" s="3">
        <f t="shared" si="0"/>
        <v>20.5</v>
      </c>
      <c r="K20" s="3">
        <f t="shared" si="1"/>
        <v>17.5</v>
      </c>
      <c r="L20">
        <f t="shared" ca="1" si="2"/>
        <v>17.557142857142857</v>
      </c>
    </row>
    <row r="21" spans="1:21" x14ac:dyDescent="0.2">
      <c r="A21" s="73">
        <f t="shared" si="3"/>
        <v>22</v>
      </c>
      <c r="B21" s="74">
        <v>18.3</v>
      </c>
      <c r="D21" s="29" t="s">
        <v>59</v>
      </c>
      <c r="E21" s="3"/>
      <c r="F21" s="55"/>
      <c r="G21" s="3"/>
      <c r="H21" s="62">
        <f ca="1">MATCH(H20,B7:B1000,0)+ROW(A6)</f>
        <v>25</v>
      </c>
      <c r="J21" s="3">
        <f t="shared" si="0"/>
        <v>22</v>
      </c>
      <c r="K21" s="3">
        <f t="shared" si="1"/>
        <v>18.3</v>
      </c>
      <c r="L21">
        <f t="shared" ca="1" si="2"/>
        <v>18.314285714285717</v>
      </c>
      <c r="O21" s="67"/>
      <c r="Q21" s="68"/>
      <c r="S21" s="67"/>
    </row>
    <row r="22" spans="1:21" x14ac:dyDescent="0.2">
      <c r="A22" s="73">
        <f t="shared" si="3"/>
        <v>23.5</v>
      </c>
      <c r="B22" s="74">
        <v>19.100000000000001</v>
      </c>
      <c r="D22" s="29" t="s">
        <v>70</v>
      </c>
      <c r="E22" s="3"/>
      <c r="F22" s="3"/>
      <c r="G22" s="3"/>
      <c r="H22" s="62">
        <f ca="1">INDIRECT("A"&amp;H21)</f>
        <v>28</v>
      </c>
      <c r="J22" s="3">
        <f t="shared" si="0"/>
        <v>23.5</v>
      </c>
      <c r="K22" s="3">
        <f t="shared" si="1"/>
        <v>19.100000000000001</v>
      </c>
      <c r="L22">
        <f t="shared" ca="1" si="2"/>
        <v>19.071428571428573</v>
      </c>
    </row>
    <row r="23" spans="1:21" ht="15.75" thickBot="1" x14ac:dyDescent="0.25">
      <c r="A23" s="73">
        <f t="shared" si="3"/>
        <v>25</v>
      </c>
      <c r="B23" s="74">
        <v>19.7</v>
      </c>
      <c r="D23" s="23" t="s">
        <v>60</v>
      </c>
      <c r="E23" s="24"/>
      <c r="F23" s="63"/>
      <c r="G23" s="24"/>
      <c r="H23" s="28">
        <f ca="1">INDIRECT("A"&amp;MATCH(MAX(INDIRECT("B"&amp;F2&amp;":B"&amp;F3)),B7:B1000,0)+ROW(A6))</f>
        <v>28</v>
      </c>
      <c r="J23" s="3">
        <f t="shared" si="0"/>
        <v>25</v>
      </c>
      <c r="K23" s="3">
        <f t="shared" si="1"/>
        <v>19.7</v>
      </c>
      <c r="L23">
        <f t="shared" ca="1" si="2"/>
        <v>19.828571428571429</v>
      </c>
      <c r="Q23" s="67"/>
      <c r="U23" s="67"/>
    </row>
    <row r="24" spans="1:21" x14ac:dyDescent="0.2">
      <c r="A24" s="73">
        <f t="shared" si="3"/>
        <v>26.5</v>
      </c>
      <c r="B24" s="74">
        <v>20.5</v>
      </c>
      <c r="D24" t="s">
        <v>36</v>
      </c>
      <c r="F24" s="1"/>
      <c r="J24" s="3">
        <f t="shared" si="0"/>
        <v>26.5</v>
      </c>
      <c r="K24" s="3">
        <f t="shared" si="1"/>
        <v>20.5</v>
      </c>
      <c r="L24">
        <f t="shared" ca="1" si="2"/>
        <v>20.585714285714289</v>
      </c>
    </row>
    <row r="25" spans="1:21" ht="14.25" customHeight="1" x14ac:dyDescent="0.2">
      <c r="A25" s="73">
        <f t="shared" si="3"/>
        <v>28</v>
      </c>
      <c r="B25" s="74">
        <v>21.5</v>
      </c>
      <c r="J25" s="3">
        <f t="shared" si="0"/>
        <v>28</v>
      </c>
      <c r="K25" s="3">
        <f t="shared" si="1"/>
        <v>21.5</v>
      </c>
      <c r="L25">
        <f t="shared" ca="1" si="2"/>
        <v>21.342857142857145</v>
      </c>
      <c r="P25" s="69"/>
      <c r="Q25" s="69"/>
      <c r="R25" s="69"/>
      <c r="S25" s="69"/>
    </row>
    <row r="26" spans="1:21" x14ac:dyDescent="0.2">
      <c r="A26" s="73">
        <f t="shared" si="3"/>
        <v>29.5</v>
      </c>
      <c r="B26" s="74">
        <v>21.4</v>
      </c>
      <c r="F26" s="18"/>
      <c r="J26" s="3" t="str">
        <f t="shared" si="0"/>
        <v/>
      </c>
      <c r="K26" s="3" t="str">
        <f t="shared" si="1"/>
        <v/>
      </c>
      <c r="L26">
        <f t="shared" ca="1" si="2"/>
        <v>22.1</v>
      </c>
      <c r="M26" s="6"/>
      <c r="N26" s="6"/>
    </row>
    <row r="27" spans="1:21" x14ac:dyDescent="0.2">
      <c r="A27" s="73">
        <f t="shared" si="3"/>
        <v>31</v>
      </c>
      <c r="B27" s="74">
        <v>21.2</v>
      </c>
      <c r="J27" s="3" t="str">
        <f t="shared" si="0"/>
        <v/>
      </c>
      <c r="K27" s="3" t="str">
        <f t="shared" si="1"/>
        <v/>
      </c>
      <c r="L27">
        <f t="shared" ca="1" si="2"/>
        <v>22.857142857142861</v>
      </c>
      <c r="M27" s="6"/>
      <c r="N27" s="6"/>
    </row>
    <row r="28" spans="1:21" x14ac:dyDescent="0.2">
      <c r="A28" s="73">
        <f t="shared" si="3"/>
        <v>32.5</v>
      </c>
      <c r="B28" s="74">
        <v>20.100000000000001</v>
      </c>
      <c r="J28" s="3" t="str">
        <f t="shared" si="0"/>
        <v/>
      </c>
      <c r="K28" s="3" t="str">
        <f t="shared" si="1"/>
        <v/>
      </c>
      <c r="L28">
        <f t="shared" ca="1" si="2"/>
        <v>23.614285714285717</v>
      </c>
      <c r="M28" s="6"/>
      <c r="N28" s="6"/>
    </row>
    <row r="29" spans="1:21" x14ac:dyDescent="0.2">
      <c r="A29" s="73">
        <f t="shared" si="3"/>
        <v>34</v>
      </c>
      <c r="B29" s="74">
        <v>18</v>
      </c>
      <c r="F29" s="18"/>
      <c r="J29" s="3" t="str">
        <f t="shared" si="0"/>
        <v/>
      </c>
      <c r="K29" s="3" t="str">
        <f t="shared" si="1"/>
        <v/>
      </c>
      <c r="L29">
        <f t="shared" ca="1" si="2"/>
        <v>24.371428571428574</v>
      </c>
      <c r="M29" s="6"/>
      <c r="N29" s="6"/>
    </row>
    <row r="30" spans="1:21" x14ac:dyDescent="0.2">
      <c r="A30" s="73">
        <f t="shared" si="3"/>
        <v>35.5</v>
      </c>
      <c r="B30" s="74">
        <v>17</v>
      </c>
      <c r="F30" t="s">
        <v>36</v>
      </c>
      <c r="J30" s="3" t="str">
        <f t="shared" si="0"/>
        <v/>
      </c>
      <c r="K30" s="3" t="str">
        <f t="shared" si="1"/>
        <v/>
      </c>
      <c r="L30">
        <f t="shared" ca="1" si="2"/>
        <v>25.12857142857143</v>
      </c>
      <c r="M30" s="6"/>
      <c r="N30" s="6"/>
    </row>
    <row r="31" spans="1:21" x14ac:dyDescent="0.2">
      <c r="A31" s="73">
        <f t="shared" si="3"/>
        <v>37</v>
      </c>
      <c r="B31" s="74">
        <v>15</v>
      </c>
      <c r="J31" s="3" t="str">
        <f t="shared" si="0"/>
        <v/>
      </c>
      <c r="K31" s="3" t="str">
        <f t="shared" si="1"/>
        <v/>
      </c>
      <c r="L31">
        <f t="shared" ca="1" si="2"/>
        <v>25.88571428571429</v>
      </c>
    </row>
    <row r="32" spans="1:21" x14ac:dyDescent="0.2">
      <c r="A32" s="73">
        <f t="shared" si="3"/>
        <v>38.5</v>
      </c>
      <c r="B32" s="74">
        <v>11</v>
      </c>
      <c r="F32" s="2"/>
      <c r="J32" s="3" t="str">
        <f t="shared" si="0"/>
        <v/>
      </c>
      <c r="K32" s="3" t="str">
        <f t="shared" si="1"/>
        <v/>
      </c>
      <c r="L32">
        <f t="shared" ca="1" si="2"/>
        <v>26.642857142857146</v>
      </c>
    </row>
    <row r="33" spans="1:12" x14ac:dyDescent="0.2">
      <c r="A33" s="73">
        <f t="shared" si="3"/>
        <v>40</v>
      </c>
      <c r="B33" s="74">
        <v>9</v>
      </c>
      <c r="J33" s="3" t="str">
        <f t="shared" si="0"/>
        <v/>
      </c>
      <c r="K33" s="3" t="str">
        <f t="shared" si="1"/>
        <v/>
      </c>
      <c r="L33">
        <f t="shared" ca="1" si="2"/>
        <v>27.400000000000002</v>
      </c>
    </row>
    <row r="34" spans="1:12" x14ac:dyDescent="0.2">
      <c r="A34" s="73">
        <f t="shared" si="3"/>
        <v>41.5</v>
      </c>
      <c r="B34" s="74">
        <v>7</v>
      </c>
      <c r="G34" s="16"/>
      <c r="J34" s="3" t="str">
        <f t="shared" si="0"/>
        <v/>
      </c>
      <c r="K34" s="3" t="str">
        <f t="shared" si="1"/>
        <v/>
      </c>
      <c r="L34">
        <f t="shared" ca="1" si="2"/>
        <v>28.157142857142862</v>
      </c>
    </row>
    <row r="35" spans="1:12" x14ac:dyDescent="0.2">
      <c r="A35" s="73">
        <f t="shared" si="3"/>
        <v>43</v>
      </c>
      <c r="B35" s="74">
        <v>5</v>
      </c>
      <c r="G35" s="16"/>
      <c r="J35" s="3" t="str">
        <f t="shared" si="0"/>
        <v/>
      </c>
      <c r="K35" s="3" t="str">
        <f t="shared" si="1"/>
        <v/>
      </c>
      <c r="L35">
        <f t="shared" ca="1" si="2"/>
        <v>28.914285714285718</v>
      </c>
    </row>
    <row r="36" spans="1:12" x14ac:dyDescent="0.2">
      <c r="A36" s="73">
        <f t="shared" si="3"/>
        <v>44.5</v>
      </c>
      <c r="B36" s="74">
        <v>6</v>
      </c>
      <c r="F36" s="2"/>
      <c r="J36" s="3" t="str">
        <f t="shared" si="0"/>
        <v/>
      </c>
      <c r="K36" s="3" t="str">
        <f t="shared" si="1"/>
        <v/>
      </c>
      <c r="L36">
        <f t="shared" ca="1" si="2"/>
        <v>29.671428571428574</v>
      </c>
    </row>
    <row r="37" spans="1:12" x14ac:dyDescent="0.2">
      <c r="A37" s="73">
        <f t="shared" si="3"/>
        <v>46</v>
      </c>
      <c r="B37" s="74">
        <v>4</v>
      </c>
      <c r="G37" s="16"/>
      <c r="J37" s="3" t="str">
        <f t="shared" si="0"/>
        <v/>
      </c>
      <c r="K37" s="3" t="str">
        <f t="shared" si="1"/>
        <v/>
      </c>
      <c r="L37">
        <f t="shared" ca="1" si="2"/>
        <v>30.428571428571431</v>
      </c>
    </row>
    <row r="38" spans="1:12" x14ac:dyDescent="0.2">
      <c r="A38" s="73">
        <f t="shared" si="3"/>
        <v>47.5</v>
      </c>
      <c r="B38" s="74">
        <v>5</v>
      </c>
      <c r="J38" s="3"/>
      <c r="K38" s="3"/>
      <c r="L38">
        <f t="shared" ca="1" si="2"/>
        <v>31.18571428571429</v>
      </c>
    </row>
    <row r="39" spans="1:12" x14ac:dyDescent="0.2">
      <c r="A39" s="73">
        <f t="shared" si="3"/>
        <v>49</v>
      </c>
      <c r="B39" s="74">
        <v>3</v>
      </c>
      <c r="H39" s="2"/>
      <c r="J39" s="3"/>
      <c r="K39" s="3"/>
      <c r="L39">
        <f t="shared" ca="1" si="2"/>
        <v>31.942857142857147</v>
      </c>
    </row>
    <row r="40" spans="1:12" x14ac:dyDescent="0.2">
      <c r="A40" s="73">
        <f t="shared" si="3"/>
        <v>50.5</v>
      </c>
      <c r="B40" s="74">
        <v>2</v>
      </c>
      <c r="J40" s="3"/>
      <c r="K40" s="3"/>
      <c r="L40">
        <f t="shared" ca="1" si="2"/>
        <v>32.700000000000003</v>
      </c>
    </row>
    <row r="41" spans="1:12" x14ac:dyDescent="0.2">
      <c r="A41" s="73">
        <f t="shared" si="3"/>
        <v>52</v>
      </c>
      <c r="B41" s="74">
        <v>3</v>
      </c>
    </row>
    <row r="42" spans="1:12" x14ac:dyDescent="0.2">
      <c r="A42" s="73">
        <f t="shared" ref="A42:A74" si="4">A41+1.5</f>
        <v>53.5</v>
      </c>
      <c r="B42" s="74">
        <v>4</v>
      </c>
    </row>
    <row r="43" spans="1:12" x14ac:dyDescent="0.2">
      <c r="A43" s="73">
        <f t="shared" si="4"/>
        <v>55</v>
      </c>
      <c r="B43" s="74">
        <v>5</v>
      </c>
    </row>
    <row r="44" spans="1:12" x14ac:dyDescent="0.2">
      <c r="A44" s="73">
        <f t="shared" si="4"/>
        <v>56.5</v>
      </c>
      <c r="B44" s="75">
        <v>6</v>
      </c>
    </row>
    <row r="45" spans="1:12" x14ac:dyDescent="0.2">
      <c r="A45" s="73">
        <f t="shared" si="4"/>
        <v>58</v>
      </c>
      <c r="B45" s="74">
        <v>5</v>
      </c>
    </row>
    <row r="46" spans="1:12" x14ac:dyDescent="0.2">
      <c r="A46" s="73">
        <f t="shared" si="4"/>
        <v>59.5</v>
      </c>
      <c r="B46" s="74">
        <v>5</v>
      </c>
    </row>
    <row r="47" spans="1:12" x14ac:dyDescent="0.2">
      <c r="A47" s="73">
        <f t="shared" si="4"/>
        <v>61</v>
      </c>
      <c r="B47" s="74">
        <v>5</v>
      </c>
    </row>
    <row r="48" spans="1:12" x14ac:dyDescent="0.2">
      <c r="A48" s="73">
        <f t="shared" si="4"/>
        <v>62.5</v>
      </c>
      <c r="B48" s="74">
        <v>4</v>
      </c>
    </row>
    <row r="49" spans="1:2" x14ac:dyDescent="0.2">
      <c r="A49" s="73">
        <f t="shared" si="4"/>
        <v>64</v>
      </c>
      <c r="B49" s="74">
        <v>4</v>
      </c>
    </row>
    <row r="50" spans="1:2" x14ac:dyDescent="0.2">
      <c r="A50" s="73">
        <f t="shared" si="4"/>
        <v>65.5</v>
      </c>
      <c r="B50" s="74">
        <v>3</v>
      </c>
    </row>
    <row r="51" spans="1:2" x14ac:dyDescent="0.2">
      <c r="A51" s="73">
        <f t="shared" si="4"/>
        <v>67</v>
      </c>
      <c r="B51" s="74">
        <v>3</v>
      </c>
    </row>
    <row r="52" spans="1:2" x14ac:dyDescent="0.2">
      <c r="A52" s="73">
        <f t="shared" si="4"/>
        <v>68.5</v>
      </c>
      <c r="B52" s="74">
        <v>3</v>
      </c>
    </row>
    <row r="53" spans="1:2" x14ac:dyDescent="0.2">
      <c r="A53" s="73">
        <f t="shared" si="4"/>
        <v>70</v>
      </c>
      <c r="B53" s="74">
        <v>2</v>
      </c>
    </row>
    <row r="54" spans="1:2" x14ac:dyDescent="0.2">
      <c r="A54" s="73">
        <f t="shared" si="4"/>
        <v>71.5</v>
      </c>
      <c r="B54" s="74">
        <v>2</v>
      </c>
    </row>
    <row r="55" spans="1:2" x14ac:dyDescent="0.2">
      <c r="A55" s="73">
        <f t="shared" si="4"/>
        <v>73</v>
      </c>
      <c r="B55" s="74">
        <v>2</v>
      </c>
    </row>
    <row r="56" spans="1:2" x14ac:dyDescent="0.2">
      <c r="A56" s="73">
        <f t="shared" si="4"/>
        <v>74.5</v>
      </c>
      <c r="B56" s="74">
        <v>2</v>
      </c>
    </row>
    <row r="57" spans="1:2" x14ac:dyDescent="0.2">
      <c r="A57" s="73">
        <f t="shared" si="4"/>
        <v>76</v>
      </c>
      <c r="B57" s="74">
        <v>2</v>
      </c>
    </row>
    <row r="58" spans="1:2" x14ac:dyDescent="0.2">
      <c r="A58" s="73">
        <f t="shared" si="4"/>
        <v>77.5</v>
      </c>
      <c r="B58" s="74">
        <v>1</v>
      </c>
    </row>
    <row r="59" spans="1:2" x14ac:dyDescent="0.2">
      <c r="A59" s="73">
        <f t="shared" si="4"/>
        <v>79</v>
      </c>
      <c r="B59" s="74">
        <v>1</v>
      </c>
    </row>
    <row r="60" spans="1:2" x14ac:dyDescent="0.2">
      <c r="A60" s="73">
        <f t="shared" si="4"/>
        <v>80.5</v>
      </c>
      <c r="B60" s="74">
        <v>1</v>
      </c>
    </row>
    <row r="61" spans="1:2" x14ac:dyDescent="0.2">
      <c r="A61" s="73">
        <f t="shared" si="4"/>
        <v>82</v>
      </c>
      <c r="B61" s="74">
        <v>1</v>
      </c>
    </row>
    <row r="62" spans="1:2" x14ac:dyDescent="0.2">
      <c r="A62" s="73">
        <f t="shared" si="4"/>
        <v>83.5</v>
      </c>
      <c r="B62" s="74">
        <v>1</v>
      </c>
    </row>
    <row r="63" spans="1:2" x14ac:dyDescent="0.2">
      <c r="A63" s="73">
        <f t="shared" si="4"/>
        <v>85</v>
      </c>
      <c r="B63" s="74">
        <v>1</v>
      </c>
    </row>
    <row r="64" spans="1:2" x14ac:dyDescent="0.2">
      <c r="A64" s="73">
        <f t="shared" si="4"/>
        <v>86.5</v>
      </c>
      <c r="B64" s="74">
        <v>0</v>
      </c>
    </row>
    <row r="65" spans="1:2" x14ac:dyDescent="0.2">
      <c r="A65" s="73">
        <f t="shared" si="4"/>
        <v>88</v>
      </c>
      <c r="B65" s="74">
        <v>0</v>
      </c>
    </row>
    <row r="66" spans="1:2" x14ac:dyDescent="0.2">
      <c r="A66" s="73">
        <f t="shared" si="4"/>
        <v>89.5</v>
      </c>
      <c r="B66" s="74">
        <v>0</v>
      </c>
    </row>
    <row r="67" spans="1:2" x14ac:dyDescent="0.2">
      <c r="A67" s="73">
        <f t="shared" si="4"/>
        <v>91</v>
      </c>
      <c r="B67" s="74">
        <v>0</v>
      </c>
    </row>
    <row r="68" spans="1:2" x14ac:dyDescent="0.2">
      <c r="A68" s="73">
        <f t="shared" si="4"/>
        <v>92.5</v>
      </c>
      <c r="B68" s="74">
        <v>0</v>
      </c>
    </row>
    <row r="69" spans="1:2" x14ac:dyDescent="0.2">
      <c r="A69" s="73">
        <f t="shared" si="4"/>
        <v>94</v>
      </c>
      <c r="B69" s="74">
        <v>0</v>
      </c>
    </row>
    <row r="70" spans="1:2" x14ac:dyDescent="0.2">
      <c r="A70" s="73">
        <f t="shared" si="4"/>
        <v>95.5</v>
      </c>
      <c r="B70" s="74">
        <v>0</v>
      </c>
    </row>
    <row r="71" spans="1:2" x14ac:dyDescent="0.2">
      <c r="A71" s="73">
        <f t="shared" si="4"/>
        <v>97</v>
      </c>
      <c r="B71" s="74">
        <v>0</v>
      </c>
    </row>
    <row r="72" spans="1:2" x14ac:dyDescent="0.2">
      <c r="A72" s="73">
        <f t="shared" si="4"/>
        <v>98.5</v>
      </c>
      <c r="B72" s="74">
        <v>0</v>
      </c>
    </row>
    <row r="73" spans="1:2" x14ac:dyDescent="0.2">
      <c r="A73" s="73">
        <f t="shared" si="4"/>
        <v>100</v>
      </c>
      <c r="B73" s="74">
        <v>0</v>
      </c>
    </row>
    <row r="74" spans="1:2" x14ac:dyDescent="0.2">
      <c r="A74" s="73">
        <f t="shared" si="4"/>
        <v>101.5</v>
      </c>
      <c r="B74" s="74">
        <v>0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T96"/>
  <sheetViews>
    <sheetView workbookViewId="0" xr3:uid="{958C4451-9541-5A59-BF78-D2F731DF1C81}">
      <selection activeCell="J21" sqref="J21"/>
    </sheetView>
  </sheetViews>
  <sheetFormatPr defaultRowHeight="15" x14ac:dyDescent="0.2"/>
  <cols>
    <col min="2" max="2" width="12.10546875" customWidth="1"/>
    <col min="3" max="3" width="9.55078125" customWidth="1"/>
    <col min="5" max="5" width="11.1640625" customWidth="1"/>
    <col min="6" max="6" width="16.54296875" customWidth="1"/>
  </cols>
  <sheetData>
    <row r="4" spans="2:16" x14ac:dyDescent="0.2">
      <c r="B4" s="52" t="s">
        <v>26</v>
      </c>
    </row>
    <row r="5" spans="2:16" x14ac:dyDescent="0.2">
      <c r="B5" s="8" t="s">
        <v>29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2:16" x14ac:dyDescent="0.2">
      <c r="B6" s="11" t="s">
        <v>27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12"/>
    </row>
    <row r="7" spans="2:16" x14ac:dyDescent="0.2">
      <c r="B7" s="11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12"/>
    </row>
    <row r="8" spans="2:16" x14ac:dyDescent="0.2">
      <c r="B8" s="11" t="s">
        <v>28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12"/>
    </row>
    <row r="9" spans="2:16" x14ac:dyDescent="0.2">
      <c r="B9" s="13" t="s">
        <v>30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14"/>
    </row>
    <row r="11" spans="2:16" x14ac:dyDescent="0.2">
      <c r="B11" s="52" t="s">
        <v>53</v>
      </c>
    </row>
    <row r="12" spans="2:16" x14ac:dyDescent="0.2">
      <c r="B12" s="5" t="s">
        <v>6</v>
      </c>
    </row>
    <row r="13" spans="2:16" x14ac:dyDescent="0.2">
      <c r="C13" t="s">
        <v>0</v>
      </c>
      <c r="D13" t="s">
        <v>1</v>
      </c>
      <c r="E13" t="s">
        <v>13</v>
      </c>
    </row>
    <row r="14" spans="2:16" x14ac:dyDescent="0.2">
      <c r="B14" t="s">
        <v>4</v>
      </c>
      <c r="C14" s="4">
        <f t="array" aca="1" ref="C14:E20" ca="1">LINEST(INDIRECT("R"&amp;C22&amp;"C"&amp;G22,FALSE):INDIRECT("R"&amp;C24&amp;"C"&amp;G22,FALSE), INDIRECT("R"&amp;C22&amp;"C"&amp;G22+1,FALSE):INDIRECT("R"&amp;C24&amp;"C"&amp;G24,FALSE),TRUE,TRUE)</f>
        <v>0</v>
      </c>
      <c r="D14" s="4">
        <f ca="1"/>
        <v>0</v>
      </c>
      <c r="E14" s="3">
        <f ca="1"/>
        <v>1</v>
      </c>
      <c r="F14" t="s">
        <v>14</v>
      </c>
    </row>
    <row r="15" spans="2:16" x14ac:dyDescent="0.2">
      <c r="B15" t="s">
        <v>3</v>
      </c>
      <c r="C15" s="3">
        <f ca="1"/>
        <v>0</v>
      </c>
      <c r="D15" s="3">
        <f ca="1"/>
        <v>0</v>
      </c>
      <c r="E15" s="3">
        <f ca="1"/>
        <v>0</v>
      </c>
      <c r="F15" t="s">
        <v>21</v>
      </c>
    </row>
    <row r="16" spans="2:16" x14ac:dyDescent="0.2">
      <c r="B16" t="s">
        <v>2</v>
      </c>
      <c r="C16" s="3">
        <f ca="1"/>
        <v>1</v>
      </c>
      <c r="D16" s="3">
        <f ca="1"/>
        <v>0</v>
      </c>
      <c r="E16" s="3" t="e">
        <f ca="1"/>
        <v>#N/A</v>
      </c>
    </row>
    <row r="17" spans="2:20" x14ac:dyDescent="0.2">
      <c r="C17" s="3" t="e">
        <f ca="1"/>
        <v>#NUM!</v>
      </c>
      <c r="D17" s="3">
        <f ca="1"/>
        <v>67</v>
      </c>
      <c r="E17" s="3" t="e">
        <f ca="1"/>
        <v>#N/A</v>
      </c>
    </row>
    <row r="18" spans="2:20" x14ac:dyDescent="0.2">
      <c r="C18" s="3">
        <f ca="1"/>
        <v>65.746478873239511</v>
      </c>
      <c r="D18" s="3">
        <f ca="1"/>
        <v>0</v>
      </c>
      <c r="E18" s="3" t="e">
        <f ca="1"/>
        <v>#N/A</v>
      </c>
    </row>
    <row r="19" spans="2:20" x14ac:dyDescent="0.2">
      <c r="C19" t="e">
        <f ca="1"/>
        <v>#N/A</v>
      </c>
      <c r="D19" t="e">
        <f ca="1"/>
        <v>#N/A</v>
      </c>
      <c r="E19" t="e">
        <f ca="1"/>
        <v>#N/A</v>
      </c>
    </row>
    <row r="20" spans="2:20" x14ac:dyDescent="0.2">
      <c r="C20" t="e">
        <f ca="1"/>
        <v>#N/A</v>
      </c>
      <c r="D20" t="e">
        <f ca="1"/>
        <v>#N/A</v>
      </c>
      <c r="E20" t="e">
        <f ca="1"/>
        <v>#N/A</v>
      </c>
    </row>
    <row r="21" spans="2:20" ht="22.5" customHeight="1" x14ac:dyDescent="0.2">
      <c r="B21" s="2" t="s">
        <v>10</v>
      </c>
      <c r="D21" s="20" t="s">
        <v>34</v>
      </c>
      <c r="F21" s="2" t="s">
        <v>9</v>
      </c>
    </row>
    <row r="22" spans="2:20" x14ac:dyDescent="0.2">
      <c r="B22" s="3" t="s">
        <v>5</v>
      </c>
      <c r="C22" s="3">
        <f>ROW(C26)</f>
        <v>26</v>
      </c>
      <c r="D22" t="s">
        <v>17</v>
      </c>
      <c r="F22" s="3" t="s">
        <v>7</v>
      </c>
      <c r="G22" s="3">
        <f>COLUMN(C26)</f>
        <v>3</v>
      </c>
      <c r="H22" t="s">
        <v>15</v>
      </c>
      <c r="P22" t="s">
        <v>68</v>
      </c>
      <c r="Q22">
        <v>1</v>
      </c>
    </row>
    <row r="23" spans="2:20" x14ac:dyDescent="0.2">
      <c r="B23" s="3" t="s">
        <v>31</v>
      </c>
      <c r="C23" s="3">
        <f>COUNT(C26:C1029)</f>
        <v>71</v>
      </c>
      <c r="D23" s="2" t="s">
        <v>19</v>
      </c>
      <c r="F23" s="3" t="s">
        <v>8</v>
      </c>
      <c r="G23" s="3">
        <f>COUNT(D26:L26)</f>
        <v>3</v>
      </c>
      <c r="H23" s="2" t="s">
        <v>20</v>
      </c>
      <c r="P23" t="s">
        <v>66</v>
      </c>
      <c r="Q23">
        <v>15</v>
      </c>
    </row>
    <row r="24" spans="2:20" x14ac:dyDescent="0.2">
      <c r="B24" s="3" t="s">
        <v>12</v>
      </c>
      <c r="C24" s="3">
        <f>C22+C23-1</f>
        <v>96</v>
      </c>
      <c r="D24" t="s">
        <v>18</v>
      </c>
      <c r="F24" s="3" t="s">
        <v>11</v>
      </c>
      <c r="G24" s="3">
        <f>G22+G23</f>
        <v>6</v>
      </c>
      <c r="H24" t="s">
        <v>16</v>
      </c>
      <c r="P24" t="s">
        <v>67</v>
      </c>
      <c r="Q24">
        <v>2</v>
      </c>
    </row>
    <row r="25" spans="2:20" ht="41.25" x14ac:dyDescent="0.2">
      <c r="B25">
        <v>1</v>
      </c>
      <c r="C25" s="15" t="s">
        <v>22</v>
      </c>
      <c r="D25" s="15" t="s">
        <v>24</v>
      </c>
      <c r="E25" s="15" t="s">
        <v>23</v>
      </c>
      <c r="F25" s="15" t="s">
        <v>25</v>
      </c>
      <c r="P25" t="s">
        <v>32</v>
      </c>
      <c r="Q25" t="s">
        <v>62</v>
      </c>
      <c r="R25" t="s">
        <v>63</v>
      </c>
      <c r="S25" t="s">
        <v>64</v>
      </c>
      <c r="T25" t="s">
        <v>65</v>
      </c>
    </row>
    <row r="26" spans="2:20" x14ac:dyDescent="0.2">
      <c r="B26" s="6"/>
      <c r="C26">
        <f>D26+$O$25*E26</f>
        <v>0</v>
      </c>
      <c r="D26">
        <v>0</v>
      </c>
      <c r="E26">
        <v>0</v>
      </c>
      <c r="F26">
        <v>0</v>
      </c>
      <c r="P26">
        <v>1</v>
      </c>
    </row>
    <row r="27" spans="2:20" x14ac:dyDescent="0.2">
      <c r="B27" s="6"/>
      <c r="C27">
        <f t="shared" ref="C27:C90" si="0">D27+$O$25*E27</f>
        <v>1</v>
      </c>
      <c r="D27">
        <v>1</v>
      </c>
      <c r="E27">
        <v>0</v>
      </c>
      <c r="F27">
        <v>0</v>
      </c>
      <c r="P27">
        <v>2</v>
      </c>
    </row>
    <row r="28" spans="2:20" x14ac:dyDescent="0.2">
      <c r="B28" s="6"/>
      <c r="C28">
        <f t="shared" si="0"/>
        <v>1</v>
      </c>
      <c r="D28">
        <v>1</v>
      </c>
      <c r="E28">
        <v>0</v>
      </c>
      <c r="F28">
        <v>0</v>
      </c>
      <c r="P28">
        <v>3</v>
      </c>
    </row>
    <row r="29" spans="2:20" x14ac:dyDescent="0.2">
      <c r="B29" s="6"/>
      <c r="C29">
        <f t="shared" si="0"/>
        <v>1</v>
      </c>
      <c r="D29">
        <v>1</v>
      </c>
      <c r="E29">
        <v>0</v>
      </c>
      <c r="F29">
        <v>0</v>
      </c>
      <c r="P29">
        <v>4</v>
      </c>
    </row>
    <row r="30" spans="2:20" x14ac:dyDescent="0.2">
      <c r="B30" s="6"/>
      <c r="C30">
        <f t="shared" si="0"/>
        <v>2</v>
      </c>
      <c r="D30">
        <v>2</v>
      </c>
      <c r="E30">
        <v>0</v>
      </c>
      <c r="F30">
        <v>0</v>
      </c>
      <c r="P30">
        <v>5</v>
      </c>
    </row>
    <row r="31" spans="2:20" x14ac:dyDescent="0.2">
      <c r="C31">
        <f t="shared" si="0"/>
        <v>2</v>
      </c>
      <c r="D31">
        <v>2</v>
      </c>
      <c r="E31">
        <v>0</v>
      </c>
      <c r="F31">
        <v>0</v>
      </c>
      <c r="P31">
        <v>6</v>
      </c>
    </row>
    <row r="32" spans="2:20" x14ac:dyDescent="0.2">
      <c r="B32">
        <f t="array" aca="1" ref="B32" ca="1">LINEST(INDIRECT("R"&amp;C22&amp;"C"&amp;G22,FALSE):INDIRECT("R"&amp;C24&amp;"C"&amp;G22,FALSE), INDIRECT("R"&amp;C22&amp;"C"&amp;G22+1,FALSE):INDIRECT("R"&amp;C24&amp;"C"&amp;G24,FALSE),TRUE,TRUE)</f>
        <v>0</v>
      </c>
      <c r="C32">
        <f t="shared" si="0"/>
        <v>2</v>
      </c>
      <c r="D32">
        <v>2</v>
      </c>
      <c r="E32">
        <v>0</v>
      </c>
      <c r="F32">
        <v>0</v>
      </c>
      <c r="P32">
        <v>7</v>
      </c>
    </row>
    <row r="33" spans="3:16" x14ac:dyDescent="0.2">
      <c r="C33">
        <f t="shared" si="0"/>
        <v>3</v>
      </c>
      <c r="D33">
        <v>3</v>
      </c>
      <c r="E33">
        <v>0</v>
      </c>
      <c r="F33">
        <v>0</v>
      </c>
      <c r="P33">
        <v>8</v>
      </c>
    </row>
    <row r="34" spans="3:16" x14ac:dyDescent="0.2">
      <c r="C34">
        <f t="shared" si="0"/>
        <v>3</v>
      </c>
      <c r="D34">
        <v>3</v>
      </c>
      <c r="E34">
        <v>0</v>
      </c>
      <c r="F34">
        <v>0</v>
      </c>
      <c r="P34">
        <v>9</v>
      </c>
    </row>
    <row r="35" spans="3:16" x14ac:dyDescent="0.2">
      <c r="C35">
        <f t="shared" si="0"/>
        <v>4</v>
      </c>
      <c r="D35">
        <v>4</v>
      </c>
      <c r="E35">
        <v>0</v>
      </c>
      <c r="F35">
        <v>0</v>
      </c>
      <c r="P35">
        <v>10</v>
      </c>
    </row>
    <row r="36" spans="3:16" x14ac:dyDescent="0.2">
      <c r="C36">
        <f t="shared" si="0"/>
        <v>3</v>
      </c>
      <c r="D36">
        <v>3</v>
      </c>
      <c r="E36">
        <v>0</v>
      </c>
      <c r="F36">
        <v>0</v>
      </c>
      <c r="P36">
        <v>11</v>
      </c>
    </row>
    <row r="37" spans="3:16" x14ac:dyDescent="0.2">
      <c r="C37">
        <f t="shared" si="0"/>
        <v>3</v>
      </c>
      <c r="D37">
        <v>3</v>
      </c>
      <c r="E37">
        <v>0</v>
      </c>
      <c r="F37">
        <v>0</v>
      </c>
      <c r="P37">
        <v>12</v>
      </c>
    </row>
    <row r="38" spans="3:16" x14ac:dyDescent="0.2">
      <c r="C38">
        <f t="shared" si="0"/>
        <v>2</v>
      </c>
      <c r="D38">
        <v>2</v>
      </c>
      <c r="E38">
        <v>0</v>
      </c>
      <c r="F38">
        <v>0</v>
      </c>
      <c r="P38">
        <v>13</v>
      </c>
    </row>
    <row r="39" spans="3:16" x14ac:dyDescent="0.2">
      <c r="C39">
        <f t="shared" si="0"/>
        <v>2</v>
      </c>
      <c r="D39">
        <v>2</v>
      </c>
      <c r="E39">
        <v>1</v>
      </c>
      <c r="F39">
        <v>0</v>
      </c>
      <c r="P39">
        <v>14</v>
      </c>
    </row>
    <row r="40" spans="3:16" x14ac:dyDescent="0.2">
      <c r="C40">
        <f t="shared" si="0"/>
        <v>2</v>
      </c>
      <c r="D40">
        <v>2</v>
      </c>
      <c r="E40">
        <v>1</v>
      </c>
      <c r="F40">
        <v>0</v>
      </c>
      <c r="P40">
        <v>15</v>
      </c>
    </row>
    <row r="41" spans="3:16" x14ac:dyDescent="0.2">
      <c r="C41">
        <f t="shared" si="0"/>
        <v>1</v>
      </c>
      <c r="D41">
        <v>1</v>
      </c>
      <c r="E41">
        <v>1</v>
      </c>
      <c r="F41">
        <v>1</v>
      </c>
      <c r="P41">
        <v>16</v>
      </c>
    </row>
    <row r="42" spans="3:16" x14ac:dyDescent="0.2">
      <c r="C42">
        <f t="shared" si="0"/>
        <v>1</v>
      </c>
      <c r="D42">
        <v>1</v>
      </c>
      <c r="E42">
        <v>1</v>
      </c>
      <c r="F42">
        <v>1</v>
      </c>
      <c r="P42">
        <v>17</v>
      </c>
    </row>
    <row r="43" spans="3:16" x14ac:dyDescent="0.2">
      <c r="C43">
        <f t="shared" si="0"/>
        <v>1</v>
      </c>
      <c r="D43">
        <v>1</v>
      </c>
      <c r="E43">
        <v>2</v>
      </c>
      <c r="F43">
        <v>1</v>
      </c>
      <c r="P43">
        <v>18</v>
      </c>
    </row>
    <row r="44" spans="3:16" x14ac:dyDescent="0.2">
      <c r="C44">
        <f t="shared" si="0"/>
        <v>1</v>
      </c>
      <c r="D44">
        <v>1</v>
      </c>
      <c r="E44">
        <v>2</v>
      </c>
      <c r="F44">
        <v>1</v>
      </c>
      <c r="P44">
        <v>19</v>
      </c>
    </row>
    <row r="45" spans="3:16" x14ac:dyDescent="0.2">
      <c r="C45">
        <f t="shared" si="0"/>
        <v>0</v>
      </c>
      <c r="D45">
        <v>0</v>
      </c>
      <c r="E45">
        <v>3</v>
      </c>
      <c r="F45">
        <v>1</v>
      </c>
      <c r="P45">
        <v>20</v>
      </c>
    </row>
    <row r="46" spans="3:16" x14ac:dyDescent="0.2">
      <c r="C46">
        <f t="shared" si="0"/>
        <v>0</v>
      </c>
      <c r="D46">
        <v>0</v>
      </c>
      <c r="E46">
        <v>4</v>
      </c>
      <c r="F46">
        <v>2</v>
      </c>
      <c r="P46">
        <v>21</v>
      </c>
    </row>
    <row r="47" spans="3:16" x14ac:dyDescent="0.2">
      <c r="C47">
        <f t="shared" si="0"/>
        <v>0</v>
      </c>
      <c r="D47">
        <v>0</v>
      </c>
      <c r="E47">
        <v>5</v>
      </c>
      <c r="F47">
        <v>2</v>
      </c>
      <c r="P47">
        <v>22</v>
      </c>
    </row>
    <row r="48" spans="3:16" x14ac:dyDescent="0.2">
      <c r="C48">
        <f t="shared" si="0"/>
        <v>0</v>
      </c>
      <c r="D48">
        <v>0</v>
      </c>
      <c r="E48">
        <v>6</v>
      </c>
      <c r="F48">
        <v>2</v>
      </c>
      <c r="P48">
        <v>23</v>
      </c>
    </row>
    <row r="49" spans="3:16" x14ac:dyDescent="0.2">
      <c r="C49">
        <f t="shared" si="0"/>
        <v>0</v>
      </c>
      <c r="D49">
        <v>0</v>
      </c>
      <c r="E49">
        <v>5</v>
      </c>
      <c r="F49">
        <v>2</v>
      </c>
      <c r="P49">
        <v>24</v>
      </c>
    </row>
    <row r="50" spans="3:16" x14ac:dyDescent="0.2">
      <c r="C50">
        <f t="shared" si="0"/>
        <v>0</v>
      </c>
      <c r="D50">
        <v>0</v>
      </c>
      <c r="E50">
        <v>4</v>
      </c>
      <c r="F50">
        <v>3</v>
      </c>
      <c r="P50">
        <v>25</v>
      </c>
    </row>
    <row r="51" spans="3:16" x14ac:dyDescent="0.2">
      <c r="C51">
        <f t="shared" si="0"/>
        <v>0</v>
      </c>
      <c r="D51">
        <v>0</v>
      </c>
      <c r="E51">
        <v>3</v>
      </c>
      <c r="F51">
        <v>3</v>
      </c>
      <c r="P51">
        <v>26</v>
      </c>
    </row>
    <row r="52" spans="3:16" x14ac:dyDescent="0.2">
      <c r="C52">
        <f t="shared" si="0"/>
        <v>0</v>
      </c>
      <c r="D52">
        <v>0</v>
      </c>
      <c r="E52">
        <v>3</v>
      </c>
      <c r="F52">
        <v>3</v>
      </c>
      <c r="P52">
        <v>27</v>
      </c>
    </row>
    <row r="53" spans="3:16" x14ac:dyDescent="0.2">
      <c r="C53">
        <f t="shared" si="0"/>
        <v>0</v>
      </c>
      <c r="D53">
        <v>0</v>
      </c>
      <c r="E53">
        <v>2</v>
      </c>
      <c r="F53">
        <v>3</v>
      </c>
      <c r="P53">
        <v>28</v>
      </c>
    </row>
    <row r="54" spans="3:16" x14ac:dyDescent="0.2">
      <c r="C54">
        <f t="shared" si="0"/>
        <v>0</v>
      </c>
      <c r="D54">
        <v>0</v>
      </c>
      <c r="E54">
        <v>2</v>
      </c>
      <c r="F54">
        <v>4</v>
      </c>
      <c r="P54">
        <v>29</v>
      </c>
    </row>
    <row r="55" spans="3:16" x14ac:dyDescent="0.2">
      <c r="C55">
        <f t="shared" si="0"/>
        <v>0</v>
      </c>
      <c r="D55">
        <v>0</v>
      </c>
      <c r="E55">
        <v>2</v>
      </c>
      <c r="F55">
        <v>4</v>
      </c>
      <c r="P55">
        <v>30</v>
      </c>
    </row>
    <row r="56" spans="3:16" x14ac:dyDescent="0.2">
      <c r="C56">
        <f t="shared" si="0"/>
        <v>0</v>
      </c>
      <c r="D56">
        <v>0</v>
      </c>
      <c r="E56">
        <v>1</v>
      </c>
      <c r="F56">
        <v>4</v>
      </c>
      <c r="P56">
        <v>31</v>
      </c>
    </row>
    <row r="57" spans="3:16" x14ac:dyDescent="0.2">
      <c r="C57">
        <f t="shared" si="0"/>
        <v>0</v>
      </c>
      <c r="D57">
        <v>0</v>
      </c>
      <c r="E57">
        <v>1</v>
      </c>
      <c r="F57">
        <v>5</v>
      </c>
      <c r="P57">
        <v>32</v>
      </c>
    </row>
    <row r="58" spans="3:16" x14ac:dyDescent="0.2">
      <c r="C58">
        <f t="shared" si="0"/>
        <v>0</v>
      </c>
      <c r="D58">
        <v>0</v>
      </c>
      <c r="E58">
        <v>1</v>
      </c>
      <c r="F58">
        <v>5</v>
      </c>
      <c r="P58">
        <v>33</v>
      </c>
    </row>
    <row r="59" spans="3:16" x14ac:dyDescent="0.2">
      <c r="C59">
        <f t="shared" si="0"/>
        <v>0</v>
      </c>
      <c r="D59">
        <v>0</v>
      </c>
      <c r="E59">
        <v>1</v>
      </c>
      <c r="F59">
        <v>5</v>
      </c>
      <c r="P59">
        <v>34</v>
      </c>
    </row>
    <row r="60" spans="3:16" x14ac:dyDescent="0.2">
      <c r="C60">
        <f t="shared" si="0"/>
        <v>0</v>
      </c>
      <c r="D60">
        <v>0</v>
      </c>
      <c r="E60">
        <v>1</v>
      </c>
      <c r="F60">
        <v>6</v>
      </c>
      <c r="P60">
        <v>35</v>
      </c>
    </row>
    <row r="61" spans="3:16" x14ac:dyDescent="0.2">
      <c r="C61">
        <f t="shared" si="0"/>
        <v>0</v>
      </c>
      <c r="D61">
        <v>0</v>
      </c>
      <c r="E61">
        <v>0</v>
      </c>
      <c r="F61">
        <v>6</v>
      </c>
      <c r="P61">
        <v>36</v>
      </c>
    </row>
    <row r="62" spans="3:16" x14ac:dyDescent="0.2">
      <c r="C62">
        <f t="shared" si="0"/>
        <v>0</v>
      </c>
      <c r="D62">
        <v>0</v>
      </c>
      <c r="E62">
        <v>0</v>
      </c>
      <c r="F62">
        <v>6</v>
      </c>
      <c r="P62">
        <v>37</v>
      </c>
    </row>
    <row r="63" spans="3:16" x14ac:dyDescent="0.2">
      <c r="C63">
        <f t="shared" si="0"/>
        <v>0</v>
      </c>
      <c r="D63">
        <v>0</v>
      </c>
      <c r="E63">
        <v>0</v>
      </c>
      <c r="F63">
        <v>7</v>
      </c>
      <c r="P63">
        <v>38</v>
      </c>
    </row>
    <row r="64" spans="3:16" x14ac:dyDescent="0.2">
      <c r="C64">
        <f t="shared" si="0"/>
        <v>0</v>
      </c>
      <c r="D64">
        <v>0</v>
      </c>
      <c r="E64">
        <v>0</v>
      </c>
      <c r="F64">
        <v>7</v>
      </c>
      <c r="P64">
        <v>39</v>
      </c>
    </row>
    <row r="65" spans="3:16" x14ac:dyDescent="0.2">
      <c r="C65">
        <f t="shared" si="0"/>
        <v>0</v>
      </c>
      <c r="D65">
        <v>0</v>
      </c>
      <c r="E65">
        <v>0</v>
      </c>
      <c r="F65">
        <v>7</v>
      </c>
      <c r="P65">
        <v>40</v>
      </c>
    </row>
    <row r="66" spans="3:16" x14ac:dyDescent="0.2">
      <c r="C66">
        <f t="shared" si="0"/>
        <v>0</v>
      </c>
      <c r="D66">
        <v>0</v>
      </c>
      <c r="E66">
        <v>0</v>
      </c>
      <c r="F66">
        <v>8</v>
      </c>
      <c r="P66">
        <v>41</v>
      </c>
    </row>
    <row r="67" spans="3:16" x14ac:dyDescent="0.2">
      <c r="C67">
        <f t="shared" si="0"/>
        <v>0</v>
      </c>
      <c r="D67">
        <v>0</v>
      </c>
      <c r="E67">
        <v>0</v>
      </c>
      <c r="F67">
        <v>8</v>
      </c>
      <c r="P67">
        <v>42</v>
      </c>
    </row>
    <row r="68" spans="3:16" x14ac:dyDescent="0.2">
      <c r="C68">
        <f t="shared" si="0"/>
        <v>0</v>
      </c>
      <c r="D68">
        <v>0</v>
      </c>
      <c r="E68">
        <v>0</v>
      </c>
      <c r="F68">
        <v>8</v>
      </c>
      <c r="P68">
        <v>43</v>
      </c>
    </row>
    <row r="69" spans="3:16" x14ac:dyDescent="0.2">
      <c r="C69">
        <f t="shared" si="0"/>
        <v>0</v>
      </c>
      <c r="D69">
        <v>0</v>
      </c>
      <c r="E69">
        <v>0</v>
      </c>
      <c r="F69">
        <v>9</v>
      </c>
      <c r="P69">
        <v>44</v>
      </c>
    </row>
    <row r="70" spans="3:16" x14ac:dyDescent="0.2">
      <c r="C70">
        <f t="shared" si="0"/>
        <v>0</v>
      </c>
      <c r="D70">
        <v>0</v>
      </c>
      <c r="E70">
        <v>0</v>
      </c>
      <c r="F70">
        <v>9</v>
      </c>
      <c r="P70">
        <v>45</v>
      </c>
    </row>
    <row r="71" spans="3:16" x14ac:dyDescent="0.2">
      <c r="C71">
        <f t="shared" si="0"/>
        <v>0</v>
      </c>
      <c r="D71">
        <v>0</v>
      </c>
      <c r="E71">
        <v>0</v>
      </c>
      <c r="F71">
        <v>9</v>
      </c>
      <c r="P71">
        <v>46</v>
      </c>
    </row>
    <row r="72" spans="3:16" x14ac:dyDescent="0.2">
      <c r="C72">
        <f t="shared" si="0"/>
        <v>0</v>
      </c>
      <c r="D72">
        <v>0</v>
      </c>
      <c r="E72">
        <v>0</v>
      </c>
      <c r="F72">
        <v>8</v>
      </c>
      <c r="P72">
        <v>47</v>
      </c>
    </row>
    <row r="73" spans="3:16" x14ac:dyDescent="0.2">
      <c r="C73">
        <f t="shared" si="0"/>
        <v>0</v>
      </c>
      <c r="D73">
        <v>0</v>
      </c>
      <c r="E73">
        <v>0</v>
      </c>
      <c r="F73">
        <v>8</v>
      </c>
      <c r="P73">
        <v>48</v>
      </c>
    </row>
    <row r="74" spans="3:16" x14ac:dyDescent="0.2">
      <c r="C74">
        <f t="shared" si="0"/>
        <v>0</v>
      </c>
      <c r="D74">
        <v>0</v>
      </c>
      <c r="E74">
        <v>0</v>
      </c>
      <c r="F74">
        <v>8</v>
      </c>
      <c r="P74">
        <v>49</v>
      </c>
    </row>
    <row r="75" spans="3:16" x14ac:dyDescent="0.2">
      <c r="C75">
        <f t="shared" si="0"/>
        <v>0</v>
      </c>
      <c r="D75">
        <v>0</v>
      </c>
      <c r="E75">
        <v>0</v>
      </c>
      <c r="F75">
        <v>8</v>
      </c>
      <c r="P75">
        <v>50</v>
      </c>
    </row>
    <row r="76" spans="3:16" x14ac:dyDescent="0.2">
      <c r="C76">
        <f t="shared" si="0"/>
        <v>0</v>
      </c>
      <c r="D76">
        <v>0</v>
      </c>
      <c r="E76">
        <v>0</v>
      </c>
      <c r="F76">
        <v>7</v>
      </c>
      <c r="P76">
        <v>51</v>
      </c>
    </row>
    <row r="77" spans="3:16" x14ac:dyDescent="0.2">
      <c r="C77">
        <f t="shared" si="0"/>
        <v>0</v>
      </c>
      <c r="D77">
        <v>0</v>
      </c>
      <c r="E77">
        <v>0</v>
      </c>
      <c r="F77">
        <v>7</v>
      </c>
      <c r="P77">
        <v>52</v>
      </c>
    </row>
    <row r="78" spans="3:16" x14ac:dyDescent="0.2">
      <c r="C78">
        <f t="shared" si="0"/>
        <v>0</v>
      </c>
      <c r="D78">
        <v>0</v>
      </c>
      <c r="E78">
        <v>0</v>
      </c>
      <c r="F78">
        <v>7</v>
      </c>
      <c r="P78">
        <v>53</v>
      </c>
    </row>
    <row r="79" spans="3:16" x14ac:dyDescent="0.2">
      <c r="C79">
        <f t="shared" si="0"/>
        <v>0</v>
      </c>
      <c r="D79">
        <v>0</v>
      </c>
      <c r="E79">
        <v>0</v>
      </c>
      <c r="F79">
        <v>7</v>
      </c>
      <c r="P79">
        <v>54</v>
      </c>
    </row>
    <row r="80" spans="3:16" x14ac:dyDescent="0.2">
      <c r="C80">
        <f t="shared" si="0"/>
        <v>0</v>
      </c>
      <c r="D80">
        <v>0</v>
      </c>
      <c r="E80">
        <v>0</v>
      </c>
      <c r="F80">
        <v>6</v>
      </c>
      <c r="P80">
        <v>55</v>
      </c>
    </row>
    <row r="81" spans="2:16" x14ac:dyDescent="0.2">
      <c r="C81">
        <f t="shared" si="0"/>
        <v>0</v>
      </c>
      <c r="D81">
        <v>0</v>
      </c>
      <c r="E81">
        <v>0</v>
      </c>
      <c r="F81">
        <v>6</v>
      </c>
      <c r="P81">
        <v>56</v>
      </c>
    </row>
    <row r="82" spans="2:16" x14ac:dyDescent="0.2">
      <c r="C82">
        <f t="shared" si="0"/>
        <v>0</v>
      </c>
      <c r="D82">
        <v>0</v>
      </c>
      <c r="E82">
        <v>0</v>
      </c>
      <c r="F82">
        <v>6</v>
      </c>
      <c r="P82">
        <v>57</v>
      </c>
    </row>
    <row r="83" spans="2:16" x14ac:dyDescent="0.2">
      <c r="C83">
        <f t="shared" si="0"/>
        <v>0</v>
      </c>
      <c r="D83">
        <v>0</v>
      </c>
      <c r="E83">
        <v>0</v>
      </c>
      <c r="F83">
        <v>6</v>
      </c>
      <c r="P83">
        <v>58</v>
      </c>
    </row>
    <row r="84" spans="2:16" x14ac:dyDescent="0.2">
      <c r="C84">
        <f t="shared" si="0"/>
        <v>0</v>
      </c>
      <c r="D84">
        <v>0</v>
      </c>
      <c r="E84">
        <v>0</v>
      </c>
      <c r="F84">
        <v>5</v>
      </c>
      <c r="P84">
        <v>59</v>
      </c>
    </row>
    <row r="85" spans="2:16" x14ac:dyDescent="0.2">
      <c r="C85">
        <f t="shared" si="0"/>
        <v>0</v>
      </c>
      <c r="D85">
        <v>0</v>
      </c>
      <c r="E85">
        <v>0</v>
      </c>
      <c r="F85">
        <v>5</v>
      </c>
      <c r="P85">
        <v>60</v>
      </c>
    </row>
    <row r="86" spans="2:16" x14ac:dyDescent="0.2">
      <c r="C86">
        <f t="shared" si="0"/>
        <v>0</v>
      </c>
      <c r="D86">
        <v>0</v>
      </c>
      <c r="E86">
        <v>0</v>
      </c>
      <c r="F86">
        <v>5</v>
      </c>
      <c r="P86">
        <v>61</v>
      </c>
    </row>
    <row r="87" spans="2:16" x14ac:dyDescent="0.2">
      <c r="C87">
        <f t="shared" si="0"/>
        <v>0</v>
      </c>
      <c r="D87">
        <v>0</v>
      </c>
      <c r="E87">
        <v>0</v>
      </c>
      <c r="F87">
        <v>5</v>
      </c>
      <c r="P87">
        <v>62</v>
      </c>
    </row>
    <row r="88" spans="2:16" x14ac:dyDescent="0.2">
      <c r="C88">
        <f t="shared" si="0"/>
        <v>0</v>
      </c>
      <c r="D88">
        <v>0</v>
      </c>
      <c r="E88">
        <v>0</v>
      </c>
      <c r="F88">
        <v>4</v>
      </c>
      <c r="P88">
        <v>63</v>
      </c>
    </row>
    <row r="89" spans="2:16" x14ac:dyDescent="0.2">
      <c r="C89">
        <f t="shared" si="0"/>
        <v>0</v>
      </c>
      <c r="D89">
        <v>0</v>
      </c>
      <c r="E89">
        <v>0</v>
      </c>
      <c r="F89">
        <v>4</v>
      </c>
      <c r="P89">
        <v>64</v>
      </c>
    </row>
    <row r="90" spans="2:16" x14ac:dyDescent="0.2">
      <c r="C90">
        <f t="shared" si="0"/>
        <v>0</v>
      </c>
      <c r="D90">
        <v>0</v>
      </c>
      <c r="E90">
        <v>0</v>
      </c>
      <c r="F90">
        <v>4</v>
      </c>
      <c r="P90">
        <v>65</v>
      </c>
    </row>
    <row r="91" spans="2:16" x14ac:dyDescent="0.2">
      <c r="C91">
        <f t="shared" ref="C91:C95" si="1">D91+$O$25*E91</f>
        <v>0</v>
      </c>
      <c r="D91">
        <v>0</v>
      </c>
      <c r="E91">
        <v>0</v>
      </c>
      <c r="F91">
        <v>4</v>
      </c>
      <c r="P91">
        <v>66</v>
      </c>
    </row>
    <row r="92" spans="2:16" x14ac:dyDescent="0.2">
      <c r="C92">
        <f t="shared" si="1"/>
        <v>0</v>
      </c>
      <c r="D92">
        <v>0</v>
      </c>
      <c r="E92">
        <v>0</v>
      </c>
      <c r="F92">
        <v>3</v>
      </c>
      <c r="P92">
        <v>67</v>
      </c>
    </row>
    <row r="93" spans="2:16" x14ac:dyDescent="0.2">
      <c r="C93">
        <f t="shared" si="1"/>
        <v>0</v>
      </c>
      <c r="D93">
        <v>0</v>
      </c>
      <c r="E93">
        <v>0</v>
      </c>
      <c r="F93">
        <v>3</v>
      </c>
      <c r="P93">
        <v>68</v>
      </c>
    </row>
    <row r="94" spans="2:16" x14ac:dyDescent="0.2">
      <c r="C94">
        <f t="shared" si="1"/>
        <v>0</v>
      </c>
      <c r="D94">
        <v>0</v>
      </c>
      <c r="E94">
        <v>0</v>
      </c>
      <c r="F94">
        <v>3</v>
      </c>
      <c r="P94">
        <v>69</v>
      </c>
    </row>
    <row r="95" spans="2:16" x14ac:dyDescent="0.2">
      <c r="C95">
        <f t="shared" si="1"/>
        <v>0</v>
      </c>
      <c r="D95">
        <v>0</v>
      </c>
      <c r="E95">
        <v>0</v>
      </c>
      <c r="F95">
        <v>3</v>
      </c>
      <c r="P95">
        <v>70</v>
      </c>
    </row>
    <row r="96" spans="2:16" x14ac:dyDescent="0.2">
      <c r="B96">
        <v>39</v>
      </c>
      <c r="C96">
        <v>0</v>
      </c>
      <c r="D96">
        <v>0</v>
      </c>
      <c r="E96">
        <v>0</v>
      </c>
      <c r="F96">
        <v>3</v>
      </c>
      <c r="P96">
        <v>71</v>
      </c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O'Haver</dc:creator>
  <cp:lastModifiedBy>Tom O'Haver</cp:lastModifiedBy>
  <dcterms:created xsi:type="dcterms:W3CDTF">2018-04-12T10:46:46Z</dcterms:created>
  <dcterms:modified xsi:type="dcterms:W3CDTF">2018-11-28T16:46:50Z</dcterms:modified>
</cp:coreProperties>
</file>