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16380" windowHeight="8190" tabRatio="7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</sheets>
  <externalReferences>
    <externalReference r:id="rId12"/>
  </externalReferences>
  <definedNames>
    <definedName name="a">Sheet2!$B$41</definedName>
    <definedName name="b">Sheet2!$B$42</definedName>
    <definedName name="CoeffC">Sheet2!$B$43</definedName>
    <definedName name="Coefficients">Sheet2!$B$41:$B$43</definedName>
    <definedName name="D">Sheet2!$B$40</definedName>
    <definedName name="n">Sheet2!$B$38</definedName>
    <definedName name="NumPeaks">Sheet1!$R$7</definedName>
    <definedName name="sumx">Sheet2!$B$37</definedName>
    <definedName name="sumx2">Sheet2!$F$37</definedName>
    <definedName name="sumx2y">Sheet2!$I$37</definedName>
    <definedName name="sumx3">Sheet2!$G$37</definedName>
    <definedName name="sumx4">Sheet2!$H$37</definedName>
    <definedName name="sumxy">Sheet2!$E$37</definedName>
    <definedName name="sumy">Sheet2!$C$37</definedName>
  </definedNames>
  <calcPr calcId="152511"/>
</workbook>
</file>

<file path=xl/calcChain.xml><?xml version="1.0" encoding="utf-8"?>
<calcChain xmlns="http://schemas.openxmlformats.org/spreadsheetml/2006/main">
  <c r="B61" i="1" l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2" i="1" l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AF8" i="1" l="1"/>
  <c r="AG8" i="1" s="1"/>
  <c r="AF9" i="1"/>
  <c r="AF10" i="1"/>
  <c r="AF11" i="1"/>
  <c r="AG11" i="1" s="1"/>
  <c r="AF12" i="1"/>
  <c r="AG12" i="1" s="1"/>
  <c r="AF13" i="1"/>
  <c r="AF14" i="1"/>
  <c r="AG14" i="1" s="1"/>
  <c r="AF15" i="1"/>
  <c r="AG15" i="1" s="1"/>
  <c r="AF16" i="1"/>
  <c r="AF17" i="1"/>
  <c r="AG17" i="1" s="1"/>
  <c r="AG10" i="1"/>
  <c r="AG13" i="1"/>
  <c r="AG9" i="1"/>
  <c r="AG16" i="1"/>
  <c r="I36" i="11" l="1"/>
  <c r="H36" i="11"/>
  <c r="G36" i="11"/>
  <c r="F36" i="11"/>
  <c r="E36" i="11"/>
  <c r="C36" i="11"/>
  <c r="B36" i="11"/>
  <c r="B35" i="11"/>
  <c r="H35" i="11" s="1"/>
  <c r="B34" i="11"/>
  <c r="F34" i="11" s="1"/>
  <c r="B33" i="11"/>
  <c r="H33" i="11" s="1"/>
  <c r="B32" i="11"/>
  <c r="F32" i="11" s="1"/>
  <c r="B31" i="11"/>
  <c r="H31" i="11" s="1"/>
  <c r="B30" i="11"/>
  <c r="F30" i="11" s="1"/>
  <c r="B29" i="11"/>
  <c r="H29" i="11" s="1"/>
  <c r="B28" i="11"/>
  <c r="F28" i="11" s="1"/>
  <c r="B27" i="11"/>
  <c r="H27" i="11" s="1"/>
  <c r="B26" i="11"/>
  <c r="F26" i="11" s="1"/>
  <c r="B25" i="11"/>
  <c r="H25" i="11" s="1"/>
  <c r="B24" i="11"/>
  <c r="F24" i="11" s="1"/>
  <c r="B23" i="11"/>
  <c r="H23" i="11" s="1"/>
  <c r="A22" i="11"/>
  <c r="B22" i="11" s="1"/>
  <c r="D22" i="11" s="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I36" i="10"/>
  <c r="H36" i="10"/>
  <c r="G36" i="10"/>
  <c r="F36" i="10"/>
  <c r="E36" i="10"/>
  <c r="C36" i="10"/>
  <c r="B36" i="10"/>
  <c r="B35" i="10"/>
  <c r="H35" i="10" s="1"/>
  <c r="B34" i="10"/>
  <c r="F34" i="10" s="1"/>
  <c r="B33" i="10"/>
  <c r="H33" i="10" s="1"/>
  <c r="B32" i="10"/>
  <c r="F32" i="10" s="1"/>
  <c r="B31" i="10"/>
  <c r="H31" i="10" s="1"/>
  <c r="B30" i="10"/>
  <c r="F30" i="10" s="1"/>
  <c r="B29" i="10"/>
  <c r="H29" i="10" s="1"/>
  <c r="B28" i="10"/>
  <c r="F28" i="10" s="1"/>
  <c r="B27" i="10"/>
  <c r="H27" i="10" s="1"/>
  <c r="B26" i="10"/>
  <c r="F26" i="10" s="1"/>
  <c r="B25" i="10"/>
  <c r="H25" i="10" s="1"/>
  <c r="B24" i="10"/>
  <c r="F24" i="10" s="1"/>
  <c r="B23" i="10"/>
  <c r="H23" i="10" s="1"/>
  <c r="A22" i="10"/>
  <c r="B22" i="10" s="1"/>
  <c r="D22" i="10" s="1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I36" i="9"/>
  <c r="H36" i="9"/>
  <c r="G36" i="9"/>
  <c r="F36" i="9"/>
  <c r="E36" i="9"/>
  <c r="C36" i="9"/>
  <c r="B36" i="9"/>
  <c r="B35" i="9"/>
  <c r="H35" i="9" s="1"/>
  <c r="B34" i="9"/>
  <c r="H34" i="9" s="1"/>
  <c r="B33" i="9"/>
  <c r="H33" i="9" s="1"/>
  <c r="B32" i="9"/>
  <c r="H32" i="9" s="1"/>
  <c r="B31" i="9"/>
  <c r="H31" i="9" s="1"/>
  <c r="B30" i="9"/>
  <c r="H30" i="9" s="1"/>
  <c r="B29" i="9"/>
  <c r="H29" i="9" s="1"/>
  <c r="B28" i="9"/>
  <c r="H28" i="9" s="1"/>
  <c r="B27" i="9"/>
  <c r="H27" i="9" s="1"/>
  <c r="B26" i="9"/>
  <c r="H26" i="9" s="1"/>
  <c r="B25" i="9"/>
  <c r="H25" i="9" s="1"/>
  <c r="B24" i="9"/>
  <c r="H24" i="9" s="1"/>
  <c r="B23" i="9"/>
  <c r="H23" i="9" s="1"/>
  <c r="A22" i="9"/>
  <c r="B22" i="9" s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I36" i="8"/>
  <c r="H36" i="8"/>
  <c r="G36" i="8"/>
  <c r="F36" i="8"/>
  <c r="E36" i="8"/>
  <c r="C36" i="8"/>
  <c r="B36" i="8"/>
  <c r="B35" i="8"/>
  <c r="H35" i="8" s="1"/>
  <c r="B34" i="8"/>
  <c r="H34" i="8" s="1"/>
  <c r="B33" i="8"/>
  <c r="H33" i="8" s="1"/>
  <c r="B32" i="8"/>
  <c r="H32" i="8" s="1"/>
  <c r="B31" i="8"/>
  <c r="H31" i="8" s="1"/>
  <c r="B30" i="8"/>
  <c r="H30" i="8" s="1"/>
  <c r="B29" i="8"/>
  <c r="H29" i="8" s="1"/>
  <c r="B28" i="8"/>
  <c r="H28" i="8" s="1"/>
  <c r="B27" i="8"/>
  <c r="H27" i="8" s="1"/>
  <c r="B26" i="8"/>
  <c r="H26" i="8" s="1"/>
  <c r="B25" i="8"/>
  <c r="H25" i="8" s="1"/>
  <c r="B24" i="8"/>
  <c r="H24" i="8" s="1"/>
  <c r="B23" i="8"/>
  <c r="H23" i="8" s="1"/>
  <c r="A22" i="8"/>
  <c r="B22" i="8" s="1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I36" i="7"/>
  <c r="H36" i="7"/>
  <c r="G36" i="7"/>
  <c r="F36" i="7"/>
  <c r="E36" i="7"/>
  <c r="C36" i="7"/>
  <c r="B36" i="7"/>
  <c r="B35" i="7"/>
  <c r="G35" i="7" s="1"/>
  <c r="B34" i="7"/>
  <c r="I34" i="7" s="1"/>
  <c r="B33" i="7"/>
  <c r="G33" i="7" s="1"/>
  <c r="B32" i="7"/>
  <c r="I32" i="7" s="1"/>
  <c r="B31" i="7"/>
  <c r="G31" i="7" s="1"/>
  <c r="B30" i="7"/>
  <c r="I30" i="7" s="1"/>
  <c r="B29" i="7"/>
  <c r="G29" i="7" s="1"/>
  <c r="B28" i="7"/>
  <c r="I28" i="7" s="1"/>
  <c r="B27" i="7"/>
  <c r="G27" i="7" s="1"/>
  <c r="B26" i="7"/>
  <c r="I26" i="7" s="1"/>
  <c r="B25" i="7"/>
  <c r="G25" i="7" s="1"/>
  <c r="B24" i="7"/>
  <c r="I24" i="7" s="1"/>
  <c r="B23" i="7"/>
  <c r="G23" i="7" s="1"/>
  <c r="A22" i="7"/>
  <c r="B22" i="7" s="1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I36" i="6"/>
  <c r="H36" i="6"/>
  <c r="G36" i="6"/>
  <c r="F36" i="6"/>
  <c r="E36" i="6"/>
  <c r="C36" i="6"/>
  <c r="B36" i="6"/>
  <c r="B35" i="6"/>
  <c r="H35" i="6" s="1"/>
  <c r="B34" i="6"/>
  <c r="I34" i="6" s="1"/>
  <c r="B33" i="6"/>
  <c r="H33" i="6" s="1"/>
  <c r="B32" i="6"/>
  <c r="I32" i="6" s="1"/>
  <c r="B31" i="6"/>
  <c r="H31" i="6" s="1"/>
  <c r="B30" i="6"/>
  <c r="I30" i="6" s="1"/>
  <c r="B29" i="6"/>
  <c r="H29" i="6" s="1"/>
  <c r="B28" i="6"/>
  <c r="I28" i="6" s="1"/>
  <c r="B27" i="6"/>
  <c r="H27" i="6" s="1"/>
  <c r="B26" i="6"/>
  <c r="I26" i="6" s="1"/>
  <c r="B25" i="6"/>
  <c r="H25" i="6" s="1"/>
  <c r="B24" i="6"/>
  <c r="I24" i="6" s="1"/>
  <c r="B23" i="6"/>
  <c r="H23" i="6" s="1"/>
  <c r="A22" i="6"/>
  <c r="B22" i="6" s="1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I36" i="5"/>
  <c r="H36" i="5"/>
  <c r="G36" i="5"/>
  <c r="F36" i="5"/>
  <c r="E36" i="5"/>
  <c r="C36" i="5"/>
  <c r="B36" i="5"/>
  <c r="B35" i="5"/>
  <c r="H35" i="5" s="1"/>
  <c r="B34" i="5"/>
  <c r="H34" i="5" s="1"/>
  <c r="B33" i="5"/>
  <c r="H33" i="5" s="1"/>
  <c r="B32" i="5"/>
  <c r="H32" i="5" s="1"/>
  <c r="B31" i="5"/>
  <c r="H31" i="5" s="1"/>
  <c r="B30" i="5"/>
  <c r="H30" i="5" s="1"/>
  <c r="B29" i="5"/>
  <c r="H29" i="5" s="1"/>
  <c r="B28" i="5"/>
  <c r="H28" i="5" s="1"/>
  <c r="B27" i="5"/>
  <c r="H27" i="5" s="1"/>
  <c r="B26" i="5"/>
  <c r="H26" i="5" s="1"/>
  <c r="B25" i="5"/>
  <c r="H25" i="5" s="1"/>
  <c r="B24" i="5"/>
  <c r="H24" i="5" s="1"/>
  <c r="B23" i="5"/>
  <c r="H23" i="5" s="1"/>
  <c r="A22" i="5"/>
  <c r="B22" i="5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I36" i="4"/>
  <c r="H36" i="4"/>
  <c r="G36" i="4"/>
  <c r="F36" i="4"/>
  <c r="E36" i="4"/>
  <c r="C36" i="4"/>
  <c r="B36" i="4"/>
  <c r="B35" i="4"/>
  <c r="H35" i="4" s="1"/>
  <c r="B34" i="4"/>
  <c r="I34" i="4" s="1"/>
  <c r="B33" i="4"/>
  <c r="H33" i="4" s="1"/>
  <c r="B32" i="4"/>
  <c r="I32" i="4" s="1"/>
  <c r="B31" i="4"/>
  <c r="H31" i="4" s="1"/>
  <c r="B30" i="4"/>
  <c r="I30" i="4" s="1"/>
  <c r="B29" i="4"/>
  <c r="H29" i="4" s="1"/>
  <c r="B28" i="4"/>
  <c r="I28" i="4" s="1"/>
  <c r="B27" i="4"/>
  <c r="H27" i="4" s="1"/>
  <c r="B26" i="4"/>
  <c r="I26" i="4" s="1"/>
  <c r="B25" i="4"/>
  <c r="H25" i="4" s="1"/>
  <c r="B24" i="4"/>
  <c r="I24" i="4" s="1"/>
  <c r="B23" i="4"/>
  <c r="H23" i="4" s="1"/>
  <c r="A22" i="4"/>
  <c r="B22" i="4" s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G28" i="5" l="1"/>
  <c r="E31" i="5"/>
  <c r="G28" i="8"/>
  <c r="F35" i="10"/>
  <c r="E34" i="9"/>
  <c r="F27" i="10"/>
  <c r="F35" i="11"/>
  <c r="F34" i="4"/>
  <c r="E24" i="5"/>
  <c r="G27" i="5"/>
  <c r="I27" i="8"/>
  <c r="G30" i="9"/>
  <c r="E33" i="9"/>
  <c r="G35" i="9"/>
  <c r="F24" i="6"/>
  <c r="F26" i="7"/>
  <c r="F30" i="8"/>
  <c r="F28" i="9"/>
  <c r="F27" i="11"/>
  <c r="G32" i="4"/>
  <c r="I27" i="5"/>
  <c r="I35" i="8"/>
  <c r="E25" i="9"/>
  <c r="E26" i="9"/>
  <c r="G27" i="9"/>
  <c r="E29" i="9"/>
  <c r="G33" i="9"/>
  <c r="F34" i="9"/>
  <c r="F33" i="10"/>
  <c r="F33" i="11"/>
  <c r="I27" i="4"/>
  <c r="F30" i="4"/>
  <c r="G25" i="9"/>
  <c r="F26" i="9"/>
  <c r="I29" i="9"/>
  <c r="I33" i="9"/>
  <c r="G34" i="9"/>
  <c r="F28" i="6"/>
  <c r="I25" i="9"/>
  <c r="G26" i="9"/>
  <c r="F26" i="4"/>
  <c r="E30" i="5"/>
  <c r="F32" i="6"/>
  <c r="E32" i="8"/>
  <c r="F28" i="5"/>
  <c r="G29" i="5"/>
  <c r="I23" i="8"/>
  <c r="G27" i="8"/>
  <c r="F28" i="8"/>
  <c r="I31" i="8"/>
  <c r="G35" i="8"/>
  <c r="F25" i="10"/>
  <c r="I29" i="10"/>
  <c r="F25" i="11"/>
  <c r="I29" i="11"/>
  <c r="E30" i="9"/>
  <c r="I25" i="10"/>
  <c r="E33" i="10"/>
  <c r="I25" i="11"/>
  <c r="E33" i="11"/>
  <c r="I23" i="4"/>
  <c r="E31" i="4"/>
  <c r="E35" i="4"/>
  <c r="E23" i="5"/>
  <c r="F30" i="7"/>
  <c r="E24" i="8"/>
  <c r="I31" i="4"/>
  <c r="I35" i="4"/>
  <c r="E28" i="5"/>
  <c r="E29" i="5"/>
  <c r="F30" i="5"/>
  <c r="E32" i="5"/>
  <c r="I35" i="5"/>
  <c r="F34" i="7"/>
  <c r="E23" i="8"/>
  <c r="G24" i="8"/>
  <c r="E27" i="8"/>
  <c r="E28" i="8"/>
  <c r="G29" i="8"/>
  <c r="E31" i="8"/>
  <c r="G32" i="8"/>
  <c r="E35" i="8"/>
  <c r="E25" i="10"/>
  <c r="E29" i="10"/>
  <c r="I33" i="10"/>
  <c r="E25" i="11"/>
  <c r="E29" i="11"/>
  <c r="I33" i="11"/>
  <c r="I32" i="9"/>
  <c r="E25" i="4"/>
  <c r="G26" i="4"/>
  <c r="E29" i="4"/>
  <c r="G30" i="4"/>
  <c r="E33" i="4"/>
  <c r="G34" i="4"/>
  <c r="G23" i="5"/>
  <c r="F24" i="5"/>
  <c r="E25" i="5"/>
  <c r="E26" i="5"/>
  <c r="I28" i="5"/>
  <c r="I29" i="5"/>
  <c r="G30" i="5"/>
  <c r="G31" i="5"/>
  <c r="F32" i="5"/>
  <c r="E33" i="5"/>
  <c r="E34" i="5"/>
  <c r="F26" i="6"/>
  <c r="F34" i="6"/>
  <c r="F28" i="7"/>
  <c r="G23" i="8"/>
  <c r="F24" i="8"/>
  <c r="E25" i="8"/>
  <c r="E26" i="8"/>
  <c r="I28" i="8"/>
  <c r="I29" i="8"/>
  <c r="G30" i="8"/>
  <c r="G31" i="8"/>
  <c r="F32" i="8"/>
  <c r="E33" i="8"/>
  <c r="E34" i="8"/>
  <c r="E23" i="9"/>
  <c r="E24" i="9"/>
  <c r="I26" i="9"/>
  <c r="I27" i="9"/>
  <c r="G28" i="9"/>
  <c r="G29" i="9"/>
  <c r="F30" i="9"/>
  <c r="E31" i="9"/>
  <c r="E32" i="9"/>
  <c r="I34" i="9"/>
  <c r="I35" i="9"/>
  <c r="E23" i="10"/>
  <c r="I27" i="10"/>
  <c r="F29" i="10"/>
  <c r="E31" i="10"/>
  <c r="I35" i="10"/>
  <c r="E23" i="11"/>
  <c r="I27" i="11"/>
  <c r="F29" i="11"/>
  <c r="E31" i="11"/>
  <c r="I35" i="11"/>
  <c r="I34" i="5"/>
  <c r="I26" i="8"/>
  <c r="I34" i="8"/>
  <c r="F24" i="4"/>
  <c r="I25" i="4"/>
  <c r="F28" i="4"/>
  <c r="I29" i="4"/>
  <c r="F32" i="4"/>
  <c r="I33" i="4"/>
  <c r="I23" i="5"/>
  <c r="G24" i="5"/>
  <c r="G25" i="5"/>
  <c r="F26" i="5"/>
  <c r="E27" i="5"/>
  <c r="I30" i="5"/>
  <c r="I31" i="5"/>
  <c r="G32" i="5"/>
  <c r="G33" i="5"/>
  <c r="F34" i="5"/>
  <c r="E35" i="5"/>
  <c r="G25" i="8"/>
  <c r="F26" i="8"/>
  <c r="I30" i="8"/>
  <c r="G33" i="8"/>
  <c r="F34" i="8"/>
  <c r="G23" i="9"/>
  <c r="F24" i="9"/>
  <c r="I28" i="9"/>
  <c r="G31" i="9"/>
  <c r="F32" i="9"/>
  <c r="F23" i="10"/>
  <c r="F31" i="10"/>
  <c r="F23" i="11"/>
  <c r="F31" i="11"/>
  <c r="I26" i="5"/>
  <c r="I24" i="9"/>
  <c r="E23" i="4"/>
  <c r="G24" i="4"/>
  <c r="E27" i="4"/>
  <c r="G28" i="4"/>
  <c r="I24" i="5"/>
  <c r="I25" i="5"/>
  <c r="G26" i="5"/>
  <c r="I32" i="5"/>
  <c r="I33" i="5"/>
  <c r="G34" i="5"/>
  <c r="G35" i="5"/>
  <c r="F30" i="6"/>
  <c r="F24" i="7"/>
  <c r="F32" i="7"/>
  <c r="I24" i="8"/>
  <c r="I25" i="8"/>
  <c r="G26" i="8"/>
  <c r="E29" i="8"/>
  <c r="E30" i="8"/>
  <c r="I32" i="8"/>
  <c r="I33" i="8"/>
  <c r="G34" i="8"/>
  <c r="I23" i="9"/>
  <c r="G24" i="9"/>
  <c r="E27" i="9"/>
  <c r="E28" i="9"/>
  <c r="I30" i="9"/>
  <c r="I31" i="9"/>
  <c r="G32" i="9"/>
  <c r="E35" i="9"/>
  <c r="I23" i="10"/>
  <c r="E27" i="10"/>
  <c r="I31" i="10"/>
  <c r="E35" i="10"/>
  <c r="I23" i="11"/>
  <c r="E27" i="11"/>
  <c r="I31" i="11"/>
  <c r="E35" i="11"/>
  <c r="G24" i="11"/>
  <c r="G26" i="11"/>
  <c r="G28" i="11"/>
  <c r="G30" i="11"/>
  <c r="G32" i="11"/>
  <c r="G34" i="11"/>
  <c r="H24" i="11"/>
  <c r="H34" i="11"/>
  <c r="G23" i="11"/>
  <c r="E24" i="11"/>
  <c r="I24" i="11"/>
  <c r="G25" i="11"/>
  <c r="E26" i="11"/>
  <c r="I26" i="11"/>
  <c r="G27" i="11"/>
  <c r="E28" i="11"/>
  <c r="I28" i="11"/>
  <c r="G29" i="11"/>
  <c r="E30" i="11"/>
  <c r="I30" i="11"/>
  <c r="G31" i="11"/>
  <c r="E32" i="11"/>
  <c r="I32" i="11"/>
  <c r="G33" i="11"/>
  <c r="E34" i="11"/>
  <c r="I34" i="11"/>
  <c r="G35" i="11"/>
  <c r="H26" i="11"/>
  <c r="H28" i="11"/>
  <c r="H30" i="11"/>
  <c r="H32" i="11"/>
  <c r="G24" i="10"/>
  <c r="G26" i="10"/>
  <c r="G28" i="10"/>
  <c r="G30" i="10"/>
  <c r="G32" i="10"/>
  <c r="G34" i="10"/>
  <c r="H34" i="10"/>
  <c r="G23" i="10"/>
  <c r="E24" i="10"/>
  <c r="I24" i="10"/>
  <c r="G25" i="10"/>
  <c r="E26" i="10"/>
  <c r="I26" i="10"/>
  <c r="G27" i="10"/>
  <c r="E28" i="10"/>
  <c r="I28" i="10"/>
  <c r="G29" i="10"/>
  <c r="E30" i="10"/>
  <c r="I30" i="10"/>
  <c r="G31" i="10"/>
  <c r="E32" i="10"/>
  <c r="I32" i="10"/>
  <c r="G33" i="10"/>
  <c r="E34" i="10"/>
  <c r="I34" i="10"/>
  <c r="G35" i="10"/>
  <c r="H24" i="10"/>
  <c r="H26" i="10"/>
  <c r="H28" i="10"/>
  <c r="H30" i="10"/>
  <c r="H32" i="10"/>
  <c r="D22" i="9"/>
  <c r="F23" i="9"/>
  <c r="F25" i="9"/>
  <c r="F27" i="9"/>
  <c r="F29" i="9"/>
  <c r="F31" i="9"/>
  <c r="F33" i="9"/>
  <c r="F35" i="9"/>
  <c r="D22" i="8"/>
  <c r="F23" i="8"/>
  <c r="F25" i="8"/>
  <c r="F27" i="8"/>
  <c r="F29" i="8"/>
  <c r="F31" i="8"/>
  <c r="F33" i="8"/>
  <c r="F35" i="8"/>
  <c r="D22" i="7"/>
  <c r="H23" i="7"/>
  <c r="H25" i="7"/>
  <c r="H27" i="7"/>
  <c r="H29" i="7"/>
  <c r="H31" i="7"/>
  <c r="H33" i="7"/>
  <c r="H35" i="7"/>
  <c r="E23" i="7"/>
  <c r="I23" i="7"/>
  <c r="G24" i="7"/>
  <c r="E25" i="7"/>
  <c r="I25" i="7"/>
  <c r="G26" i="7"/>
  <c r="E27" i="7"/>
  <c r="I27" i="7"/>
  <c r="G28" i="7"/>
  <c r="E29" i="7"/>
  <c r="I29" i="7"/>
  <c r="G30" i="7"/>
  <c r="E31" i="7"/>
  <c r="I31" i="7"/>
  <c r="G32" i="7"/>
  <c r="E33" i="7"/>
  <c r="I33" i="7"/>
  <c r="G34" i="7"/>
  <c r="E35" i="7"/>
  <c r="I35" i="7"/>
  <c r="F23" i="7"/>
  <c r="H24" i="7"/>
  <c r="F25" i="7"/>
  <c r="H26" i="7"/>
  <c r="F27" i="7"/>
  <c r="H28" i="7"/>
  <c r="F29" i="7"/>
  <c r="H30" i="7"/>
  <c r="F31" i="7"/>
  <c r="H32" i="7"/>
  <c r="F33" i="7"/>
  <c r="H34" i="7"/>
  <c r="F35" i="7"/>
  <c r="E24" i="7"/>
  <c r="E26" i="7"/>
  <c r="E28" i="7"/>
  <c r="E30" i="7"/>
  <c r="E32" i="7"/>
  <c r="E34" i="7"/>
  <c r="E23" i="6"/>
  <c r="I23" i="6"/>
  <c r="G24" i="6"/>
  <c r="E25" i="6"/>
  <c r="I25" i="6"/>
  <c r="G26" i="6"/>
  <c r="E27" i="6"/>
  <c r="I27" i="6"/>
  <c r="G28" i="6"/>
  <c r="E29" i="6"/>
  <c r="I29" i="6"/>
  <c r="G30" i="6"/>
  <c r="E31" i="6"/>
  <c r="I31" i="6"/>
  <c r="G32" i="6"/>
  <c r="E33" i="6"/>
  <c r="I33" i="6"/>
  <c r="G34" i="6"/>
  <c r="E35" i="6"/>
  <c r="I35" i="6"/>
  <c r="D22" i="6"/>
  <c r="F23" i="6"/>
  <c r="H24" i="6"/>
  <c r="F25" i="6"/>
  <c r="H26" i="6"/>
  <c r="F27" i="6"/>
  <c r="H28" i="6"/>
  <c r="F29" i="6"/>
  <c r="H30" i="6"/>
  <c r="F31" i="6"/>
  <c r="H32" i="6"/>
  <c r="F33" i="6"/>
  <c r="H34" i="6"/>
  <c r="F35" i="6"/>
  <c r="G23" i="6"/>
  <c r="E24" i="6"/>
  <c r="G25" i="6"/>
  <c r="E26" i="6"/>
  <c r="G27" i="6"/>
  <c r="E28" i="6"/>
  <c r="G29" i="6"/>
  <c r="E30" i="6"/>
  <c r="G31" i="6"/>
  <c r="E32" i="6"/>
  <c r="G33" i="6"/>
  <c r="E34" i="6"/>
  <c r="G35" i="6"/>
  <c r="D22" i="5"/>
  <c r="F23" i="5"/>
  <c r="F25" i="5"/>
  <c r="F27" i="5"/>
  <c r="F29" i="5"/>
  <c r="F31" i="5"/>
  <c r="F33" i="5"/>
  <c r="F35" i="5"/>
  <c r="D22" i="4"/>
  <c r="F23" i="4"/>
  <c r="H24" i="4"/>
  <c r="F25" i="4"/>
  <c r="H26" i="4"/>
  <c r="F27" i="4"/>
  <c r="H28" i="4"/>
  <c r="F29" i="4"/>
  <c r="H30" i="4"/>
  <c r="F31" i="4"/>
  <c r="H32" i="4"/>
  <c r="F33" i="4"/>
  <c r="H34" i="4"/>
  <c r="F35" i="4"/>
  <c r="G23" i="4"/>
  <c r="E24" i="4"/>
  <c r="G25" i="4"/>
  <c r="E26" i="4"/>
  <c r="G27" i="4"/>
  <c r="E28" i="4"/>
  <c r="G29" i="4"/>
  <c r="E30" i="4"/>
  <c r="G31" i="4"/>
  <c r="E32" i="4"/>
  <c r="G33" i="4"/>
  <c r="E34" i="4"/>
  <c r="G35" i="4"/>
  <c r="I36" i="3"/>
  <c r="H36" i="3"/>
  <c r="G36" i="3"/>
  <c r="F36" i="3"/>
  <c r="E36" i="3"/>
  <c r="C36" i="3"/>
  <c r="B36" i="3"/>
  <c r="B35" i="3"/>
  <c r="H35" i="3" s="1"/>
  <c r="B34" i="3"/>
  <c r="F34" i="3" s="1"/>
  <c r="B33" i="3"/>
  <c r="H33" i="3" s="1"/>
  <c r="B32" i="3"/>
  <c r="F32" i="3" s="1"/>
  <c r="B31" i="3"/>
  <c r="H31" i="3" s="1"/>
  <c r="B30" i="3"/>
  <c r="F30" i="3" s="1"/>
  <c r="B29" i="3"/>
  <c r="H29" i="3" s="1"/>
  <c r="B28" i="3"/>
  <c r="F28" i="3" s="1"/>
  <c r="B27" i="3"/>
  <c r="H27" i="3" s="1"/>
  <c r="B26" i="3"/>
  <c r="F26" i="3" s="1"/>
  <c r="B25" i="3"/>
  <c r="H25" i="3" s="1"/>
  <c r="B24" i="3"/>
  <c r="F24" i="3" s="1"/>
  <c r="B23" i="3"/>
  <c r="H23" i="3" s="1"/>
  <c r="A22" i="3"/>
  <c r="B22" i="3" s="1"/>
  <c r="D22" i="3" s="1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C36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F31" i="3" l="1"/>
  <c r="F27" i="3"/>
  <c r="F23" i="3"/>
  <c r="F33" i="3"/>
  <c r="F29" i="3"/>
  <c r="F25" i="3"/>
  <c r="H30" i="3"/>
  <c r="F35" i="3"/>
  <c r="E23" i="3"/>
  <c r="I23" i="3"/>
  <c r="G24" i="3"/>
  <c r="E25" i="3"/>
  <c r="I25" i="3"/>
  <c r="G26" i="3"/>
  <c r="E27" i="3"/>
  <c r="I27" i="3"/>
  <c r="G28" i="3"/>
  <c r="E29" i="3"/>
  <c r="I29" i="3"/>
  <c r="G30" i="3"/>
  <c r="E31" i="3"/>
  <c r="I31" i="3"/>
  <c r="G32" i="3"/>
  <c r="E33" i="3"/>
  <c r="I33" i="3"/>
  <c r="G34" i="3"/>
  <c r="E35" i="3"/>
  <c r="I35" i="3"/>
  <c r="H24" i="3"/>
  <c r="H26" i="3"/>
  <c r="H28" i="3"/>
  <c r="H32" i="3"/>
  <c r="H34" i="3"/>
  <c r="G23" i="3"/>
  <c r="E24" i="3"/>
  <c r="I24" i="3"/>
  <c r="G25" i="3"/>
  <c r="E26" i="3"/>
  <c r="I26" i="3"/>
  <c r="G27" i="3"/>
  <c r="E28" i="3"/>
  <c r="I28" i="3"/>
  <c r="G29" i="3"/>
  <c r="E30" i="3"/>
  <c r="I30" i="3"/>
  <c r="G31" i="3"/>
  <c r="E32" i="3"/>
  <c r="I32" i="3"/>
  <c r="G33" i="3"/>
  <c r="E34" i="3"/>
  <c r="I34" i="3"/>
  <c r="G35" i="3"/>
  <c r="I36" i="2" l="1"/>
  <c r="H36" i="2"/>
  <c r="G36" i="2"/>
  <c r="F36" i="2"/>
  <c r="E36" i="2"/>
  <c r="B36" i="2"/>
  <c r="H10" i="1" l="1"/>
  <c r="H11" i="1"/>
  <c r="H12" i="1"/>
  <c r="H13" i="1"/>
  <c r="H14" i="1"/>
  <c r="H15" i="1"/>
  <c r="H9" i="1"/>
  <c r="G9" i="1"/>
  <c r="G10" i="1"/>
  <c r="G11" i="1"/>
  <c r="G12" i="1"/>
  <c r="G13" i="1"/>
  <c r="G14" i="1"/>
  <c r="G15" i="1"/>
  <c r="F46" i="1"/>
  <c r="F45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I15" i="1" l="1"/>
  <c r="K15" i="1" s="1"/>
  <c r="I11" i="1"/>
  <c r="K11" i="1" s="1"/>
  <c r="F96" i="1"/>
  <c r="F102" i="1"/>
  <c r="F98" i="1"/>
  <c r="F94" i="1"/>
  <c r="F101" i="1"/>
  <c r="F97" i="1"/>
  <c r="F93" i="1"/>
  <c r="F100" i="1"/>
  <c r="F92" i="1"/>
  <c r="F99" i="1"/>
  <c r="F95" i="1"/>
  <c r="I13" i="1"/>
  <c r="K13" i="1" s="1"/>
  <c r="I14" i="1"/>
  <c r="K14" i="1" s="1"/>
  <c r="I10" i="1"/>
  <c r="K10" i="1" s="1"/>
  <c r="I9" i="1"/>
  <c r="I12" i="1"/>
  <c r="K12" i="1" s="1"/>
  <c r="F8" i="1"/>
  <c r="D263" i="1"/>
  <c r="D262" i="1"/>
  <c r="D258" i="1"/>
  <c r="D261" i="1"/>
  <c r="D257" i="1"/>
  <c r="D259" i="1"/>
  <c r="D260" i="1"/>
  <c r="D122" i="1"/>
  <c r="D248" i="1"/>
  <c r="D141" i="1"/>
  <c r="D186" i="1"/>
  <c r="D57" i="1"/>
  <c r="D226" i="1"/>
  <c r="D233" i="1"/>
  <c r="D219" i="1"/>
  <c r="D204" i="1"/>
  <c r="D170" i="1"/>
  <c r="D163" i="1"/>
  <c r="D155" i="1"/>
  <c r="D121" i="1"/>
  <c r="D107" i="1"/>
  <c r="D99" i="1"/>
  <c r="D77" i="1"/>
  <c r="D42" i="1"/>
  <c r="D19" i="1"/>
  <c r="D253" i="1"/>
  <c r="D202" i="1"/>
  <c r="D185" i="1"/>
  <c r="D137" i="1"/>
  <c r="D89" i="1"/>
  <c r="D72" i="1"/>
  <c r="D48" i="1"/>
  <c r="D43" i="1"/>
  <c r="D256" i="1"/>
  <c r="D249" i="1"/>
  <c r="D247" i="1"/>
  <c r="D241" i="1"/>
  <c r="D238" i="1"/>
  <c r="D236" i="1"/>
  <c r="D231" i="1"/>
  <c r="D227" i="1"/>
  <c r="D223" i="1"/>
  <c r="D220" i="1"/>
  <c r="D214" i="1"/>
  <c r="D211" i="1"/>
  <c r="D205" i="1"/>
  <c r="D203" i="1"/>
  <c r="D199" i="1"/>
  <c r="D195" i="1"/>
  <c r="D189" i="1"/>
  <c r="D181" i="1"/>
  <c r="D177" i="1"/>
  <c r="D173" i="1"/>
  <c r="D169" i="1"/>
  <c r="D166" i="1"/>
  <c r="D162" i="1"/>
  <c r="D159" i="1"/>
  <c r="D152" i="1"/>
  <c r="D147" i="1"/>
  <c r="D140" i="1"/>
  <c r="D134" i="1"/>
  <c r="D129" i="1"/>
  <c r="D125" i="1"/>
  <c r="D119" i="1"/>
  <c r="D114" i="1"/>
  <c r="D110" i="1"/>
  <c r="D108" i="1"/>
  <c r="D104" i="1"/>
  <c r="D97" i="1"/>
  <c r="D93" i="1"/>
  <c r="D88" i="1"/>
  <c r="D83" i="1"/>
  <c r="D78" i="1"/>
  <c r="D60" i="1"/>
  <c r="D65" i="1"/>
  <c r="D62" i="1"/>
  <c r="D53" i="1"/>
  <c r="D46" i="1"/>
  <c r="D34" i="1"/>
  <c r="D38" i="1"/>
  <c r="D245" i="1"/>
  <c r="D86" i="1"/>
  <c r="D68" i="1"/>
  <c r="D179" i="1"/>
  <c r="D158" i="1"/>
  <c r="D136" i="1"/>
  <c r="D115" i="1"/>
  <c r="D255" i="1"/>
  <c r="D230" i="1"/>
  <c r="D213" i="1"/>
  <c r="D196" i="1"/>
  <c r="D150" i="1"/>
  <c r="D103" i="1"/>
  <c r="D84" i="1"/>
  <c r="D70" i="1"/>
  <c r="D194" i="1"/>
  <c r="D174" i="1"/>
  <c r="D131" i="1"/>
  <c r="D252" i="1"/>
  <c r="D145" i="1"/>
  <c r="D81" i="1"/>
  <c r="D49" i="1"/>
  <c r="D96" i="1"/>
  <c r="D208" i="1"/>
  <c r="D190" i="1"/>
  <c r="D126" i="1"/>
  <c r="D82" i="1"/>
  <c r="D74" i="1"/>
  <c r="D95" i="1"/>
  <c r="D225" i="1"/>
  <c r="D207" i="1"/>
  <c r="D193" i="1"/>
  <c r="D183" i="1"/>
  <c r="D156" i="1"/>
  <c r="D151" i="1"/>
  <c r="D130" i="1"/>
  <c r="D92" i="1"/>
  <c r="D79" i="1"/>
  <c r="D75" i="1"/>
  <c r="D36" i="1"/>
  <c r="D251" i="1"/>
  <c r="D243" i="1"/>
  <c r="D229" i="1"/>
  <c r="D217" i="1"/>
  <c r="D206" i="1"/>
  <c r="D201" i="1"/>
  <c r="D192" i="1"/>
  <c r="D187" i="1"/>
  <c r="D182" i="1"/>
  <c r="D171" i="1"/>
  <c r="D160" i="1"/>
  <c r="D144" i="1"/>
  <c r="D138" i="1"/>
  <c r="D123" i="1"/>
  <c r="D118" i="1"/>
  <c r="D113" i="1"/>
  <c r="D101" i="1"/>
  <c r="D234" i="1"/>
  <c r="D66" i="1"/>
  <c r="D51" i="1"/>
  <c r="D85" i="1"/>
  <c r="D222" i="1"/>
  <c r="D216" i="1"/>
  <c r="D210" i="1"/>
  <c r="D200" i="1"/>
  <c r="D191" i="1"/>
  <c r="D175" i="1"/>
  <c r="D164" i="1"/>
  <c r="D154" i="1"/>
  <c r="D148" i="1"/>
  <c r="D143" i="1"/>
  <c r="D133" i="1"/>
  <c r="D127" i="1"/>
  <c r="D117" i="1"/>
  <c r="D111" i="1"/>
  <c r="D106" i="1"/>
  <c r="D100" i="1"/>
  <c r="D215" i="1"/>
  <c r="D61" i="1"/>
  <c r="D91" i="1"/>
  <c r="D237" i="1"/>
  <c r="D198" i="1"/>
  <c r="D178" i="1"/>
  <c r="D135" i="1"/>
  <c r="D18" i="1"/>
  <c r="D167" i="1"/>
  <c r="D52" i="1"/>
  <c r="D59" i="1"/>
  <c r="D71" i="1"/>
  <c r="D54" i="1"/>
  <c r="D44" i="1"/>
  <c r="D50" i="1"/>
  <c r="D232" i="1"/>
  <c r="D228" i="1"/>
  <c r="D224" i="1"/>
  <c r="D212" i="1"/>
  <c r="D188" i="1"/>
  <c r="D184" i="1"/>
  <c r="D180" i="1"/>
  <c r="D176" i="1"/>
  <c r="D172" i="1"/>
  <c r="D165" i="1"/>
  <c r="D168" i="1"/>
  <c r="D161" i="1"/>
  <c r="D157" i="1"/>
  <c r="D153" i="1"/>
  <c r="D149" i="1"/>
  <c r="D146" i="1"/>
  <c r="D142" i="1"/>
  <c r="D139" i="1"/>
  <c r="D132" i="1"/>
  <c r="D128" i="1"/>
  <c r="D124" i="1"/>
  <c r="D120" i="1"/>
  <c r="D116" i="1"/>
  <c r="D109" i="1"/>
  <c r="D112" i="1"/>
  <c r="D105" i="1"/>
  <c r="D102" i="1"/>
  <c r="D98" i="1"/>
  <c r="D94" i="1"/>
  <c r="D90" i="1"/>
  <c r="D87" i="1"/>
  <c r="D80" i="1"/>
  <c r="D73" i="1"/>
  <c r="D76" i="1"/>
  <c r="D56" i="1"/>
  <c r="D58" i="1"/>
  <c r="D63" i="1"/>
  <c r="D69" i="1"/>
  <c r="D239" i="1"/>
  <c r="D235" i="1"/>
  <c r="D244" i="1"/>
  <c r="D240" i="1"/>
  <c r="D254" i="1"/>
  <c r="D250" i="1"/>
  <c r="D246" i="1"/>
  <c r="D242" i="1"/>
  <c r="D221" i="1"/>
  <c r="D218" i="1"/>
  <c r="D209" i="1"/>
  <c r="D197" i="1"/>
  <c r="D67" i="1"/>
  <c r="D64" i="1"/>
  <c r="D55" i="1"/>
  <c r="D45" i="1"/>
  <c r="D41" i="1"/>
  <c r="D37" i="1"/>
  <c r="D47" i="1"/>
  <c r="D23" i="1"/>
  <c r="D40" i="1"/>
  <c r="D33" i="1"/>
  <c r="D30" i="1"/>
  <c r="D25" i="1"/>
  <c r="D22" i="1"/>
  <c r="D39" i="1"/>
  <c r="D31" i="1"/>
  <c r="D24" i="1"/>
  <c r="D27" i="1"/>
  <c r="D26" i="1"/>
  <c r="D35" i="1"/>
  <c r="D17" i="1"/>
  <c r="D32" i="1"/>
  <c r="D28" i="1"/>
  <c r="D16" i="1"/>
  <c r="D21" i="1"/>
  <c r="D29" i="1"/>
  <c r="D20" i="1"/>
  <c r="K9" i="1" l="1"/>
  <c r="G59" i="1"/>
  <c r="J9" i="1"/>
  <c r="J10" i="1"/>
  <c r="J14" i="1"/>
  <c r="J11" i="1"/>
  <c r="J15" i="1"/>
  <c r="J12" i="1"/>
  <c r="J13" i="1"/>
  <c r="G125" i="1"/>
  <c r="G72" i="1"/>
  <c r="G155" i="1"/>
  <c r="G65" i="1"/>
  <c r="G219" i="1"/>
  <c r="G236" i="1"/>
  <c r="G147" i="1"/>
  <c r="G77" i="1"/>
  <c r="G166" i="1"/>
  <c r="G229" i="1"/>
  <c r="G216" i="1"/>
  <c r="G118" i="1"/>
  <c r="G192" i="1"/>
  <c r="G202" i="1"/>
  <c r="G143" i="1"/>
  <c r="G252" i="1"/>
  <c r="G189" i="1"/>
  <c r="G233" i="1"/>
  <c r="G238" i="1"/>
  <c r="G201" i="1"/>
  <c r="G86" i="1"/>
  <c r="G207" i="1"/>
  <c r="G93" i="1"/>
  <c r="G96" i="1"/>
  <c r="G82" i="1"/>
  <c r="G115" i="1"/>
  <c r="G196" i="1"/>
  <c r="G249" i="1"/>
  <c r="G258" i="1"/>
  <c r="G99" i="1"/>
  <c r="G110" i="1"/>
  <c r="G129" i="1"/>
  <c r="G213" i="1"/>
  <c r="G60" i="1"/>
  <c r="G136" i="1"/>
  <c r="G131" i="1"/>
  <c r="G256" i="1"/>
  <c r="G141" i="1"/>
  <c r="G163" i="1"/>
  <c r="G186" i="1"/>
  <c r="G262" i="1"/>
  <c r="G222" i="1"/>
  <c r="G117" i="1"/>
  <c r="G169" i="1"/>
  <c r="G225" i="1"/>
  <c r="G152" i="1"/>
  <c r="G253" i="1"/>
  <c r="G70" i="1"/>
  <c r="H70" i="1"/>
  <c r="G255" i="1"/>
  <c r="G57" i="1"/>
  <c r="G133" i="1"/>
  <c r="G150" i="1"/>
  <c r="G179" i="1"/>
  <c r="G62" i="1"/>
  <c r="G144" i="1"/>
  <c r="G217" i="1"/>
  <c r="G119" i="1"/>
  <c r="G193" i="1"/>
  <c r="G208" i="1"/>
  <c r="G83" i="1"/>
  <c r="G89" i="1"/>
  <c r="G204" i="1"/>
  <c r="G261" i="1"/>
  <c r="G91" i="1"/>
  <c r="G106" i="1"/>
  <c r="G121" i="1"/>
  <c r="G140" i="1"/>
  <c r="G185" i="1"/>
  <c r="G199" i="1"/>
  <c r="G214" i="1"/>
  <c r="G210" i="1"/>
  <c r="G247" i="1"/>
  <c r="G64" i="1"/>
  <c r="G74" i="1"/>
  <c r="G113" i="1"/>
  <c r="G128" i="1"/>
  <c r="G102" i="1"/>
  <c r="G139" i="1"/>
  <c r="G184" i="1"/>
  <c r="G191" i="1"/>
  <c r="G175" i="1"/>
  <c r="G104" i="1"/>
  <c r="G231" i="1"/>
  <c r="G79" i="1"/>
  <c r="G98" i="1"/>
  <c r="G135" i="1"/>
  <c r="G160" i="1"/>
  <c r="G212" i="1"/>
  <c r="G228" i="1"/>
  <c r="G242" i="1"/>
  <c r="G108" i="1"/>
  <c r="G171" i="1"/>
  <c r="H173" i="1"/>
  <c r="G173" i="1"/>
  <c r="H101" i="1"/>
  <c r="G101" i="1"/>
  <c r="G246" i="1"/>
  <c r="G138" i="1"/>
  <c r="G227" i="1"/>
  <c r="H198" i="1"/>
  <c r="G198" i="1"/>
  <c r="H243" i="1"/>
  <c r="G243" i="1"/>
  <c r="G241" i="1"/>
  <c r="G154" i="1"/>
  <c r="G168" i="1"/>
  <c r="G149" i="1"/>
  <c r="H223" i="1"/>
  <c r="G223" i="1"/>
  <c r="G235" i="1"/>
  <c r="G124" i="1"/>
  <c r="G172" i="1"/>
  <c r="G244" i="1"/>
  <c r="G80" i="1"/>
  <c r="G157" i="1"/>
  <c r="G226" i="1"/>
  <c r="G127" i="1"/>
  <c r="G132" i="1"/>
  <c r="G85" i="1"/>
  <c r="G137" i="1"/>
  <c r="G87" i="1"/>
  <c r="G61" i="1"/>
  <c r="G94" i="1"/>
  <c r="G111" i="1"/>
  <c r="G130" i="1"/>
  <c r="G153" i="1"/>
  <c r="G170" i="1"/>
  <c r="G190" i="1"/>
  <c r="G206" i="1"/>
  <c r="G224" i="1"/>
  <c r="G239" i="1"/>
  <c r="G257" i="1"/>
  <c r="G90" i="1"/>
  <c r="G254" i="1"/>
  <c r="G100" i="1"/>
  <c r="G164" i="1"/>
  <c r="G234" i="1"/>
  <c r="G142" i="1"/>
  <c r="G260" i="1"/>
  <c r="G263" i="1"/>
  <c r="H245" i="1"/>
  <c r="G245" i="1"/>
  <c r="H95" i="1"/>
  <c r="G95" i="1"/>
  <c r="H183" i="1"/>
  <c r="G183" i="1"/>
  <c r="H159" i="1"/>
  <c r="G159" i="1"/>
  <c r="G251" i="1"/>
  <c r="G81" i="1"/>
  <c r="H162" i="1"/>
  <c r="G162" i="1"/>
  <c r="H177" i="1"/>
  <c r="G177" i="1"/>
  <c r="G92" i="1"/>
  <c r="G107" i="1"/>
  <c r="G134" i="1"/>
  <c r="G165" i="1"/>
  <c r="G211" i="1"/>
  <c r="G114" i="1"/>
  <c r="H145" i="1"/>
  <c r="G145" i="1"/>
  <c r="G188" i="1"/>
  <c r="G218" i="1"/>
  <c r="H194" i="1"/>
  <c r="G194" i="1"/>
  <c r="G75" i="1"/>
  <c r="G209" i="1"/>
  <c r="G146" i="1"/>
  <c r="G195" i="1"/>
  <c r="G151" i="1"/>
  <c r="G180" i="1"/>
  <c r="G63" i="1"/>
  <c r="G84" i="1"/>
  <c r="G105" i="1"/>
  <c r="G120" i="1"/>
  <c r="G178" i="1"/>
  <c r="G200" i="1"/>
  <c r="G215" i="1"/>
  <c r="G232" i="1"/>
  <c r="G248" i="1"/>
  <c r="H122" i="1"/>
  <c r="G122" i="1"/>
  <c r="G205" i="1"/>
  <c r="G58" i="1"/>
  <c r="G123" i="1"/>
  <c r="H158" i="1"/>
  <c r="G158" i="1"/>
  <c r="G174" i="1"/>
  <c r="H68" i="1"/>
  <c r="G68" i="1"/>
  <c r="G240" i="1"/>
  <c r="H88" i="1"/>
  <c r="G88" i="1"/>
  <c r="G103" i="1"/>
  <c r="H181" i="1"/>
  <c r="G181" i="1"/>
  <c r="G112" i="1"/>
  <c r="G176" i="1"/>
  <c r="G67" i="1"/>
  <c r="G161" i="1"/>
  <c r="G230" i="1"/>
  <c r="G76" i="1"/>
  <c r="G97" i="1"/>
  <c r="G71" i="1"/>
  <c r="G197" i="1"/>
  <c r="G116" i="1"/>
  <c r="G69" i="1"/>
  <c r="G66" i="1"/>
  <c r="G109" i="1"/>
  <c r="G126" i="1"/>
  <c r="G148" i="1"/>
  <c r="G167" i="1"/>
  <c r="G182" i="1"/>
  <c r="G221" i="1"/>
  <c r="G237" i="1"/>
  <c r="G250" i="1"/>
  <c r="G73" i="1"/>
  <c r="G203" i="1"/>
  <c r="G78" i="1"/>
  <c r="G156" i="1"/>
  <c r="G220" i="1"/>
  <c r="G187" i="1"/>
  <c r="G259" i="1"/>
  <c r="H20" i="1"/>
  <c r="G31" i="1"/>
  <c r="H77" i="1"/>
  <c r="I77" i="1" s="1"/>
  <c r="K77" i="1" s="1"/>
  <c r="H166" i="1"/>
  <c r="I166" i="1" s="1"/>
  <c r="H202" i="1"/>
  <c r="I202" i="1" s="1"/>
  <c r="K202" i="1" s="1"/>
  <c r="H219" i="1"/>
  <c r="H236" i="1"/>
  <c r="H147" i="1"/>
  <c r="H186" i="1"/>
  <c r="H31" i="1"/>
  <c r="H125" i="1"/>
  <c r="H143" i="1"/>
  <c r="H72" i="1"/>
  <c r="I72" i="1" s="1"/>
  <c r="K72" i="1" s="1"/>
  <c r="H155" i="1"/>
  <c r="H207" i="1"/>
  <c r="H252" i="1"/>
  <c r="H96" i="1"/>
  <c r="H82" i="1"/>
  <c r="H115" i="1"/>
  <c r="H258" i="1"/>
  <c r="I258" i="1" s="1"/>
  <c r="K258" i="1" s="1"/>
  <c r="H27" i="1"/>
  <c r="H23" i="1"/>
  <c r="H46" i="1"/>
  <c r="H34" i="1"/>
  <c r="H38" i="1"/>
  <c r="H65" i="1"/>
  <c r="H51" i="1"/>
  <c r="H41" i="1"/>
  <c r="H25" i="1"/>
  <c r="H36" i="1"/>
  <c r="H48" i="1"/>
  <c r="H56" i="1"/>
  <c r="H247" i="1"/>
  <c r="H175" i="1"/>
  <c r="H196" i="1"/>
  <c r="H108" i="1"/>
  <c r="H249" i="1"/>
  <c r="H99" i="1"/>
  <c r="H222" i="1"/>
  <c r="H169" i="1"/>
  <c r="H225" i="1"/>
  <c r="H253" i="1"/>
  <c r="I253" i="1" s="1"/>
  <c r="K253" i="1" s="1"/>
  <c r="H189" i="1"/>
  <c r="H233" i="1"/>
  <c r="H238" i="1"/>
  <c r="H201" i="1"/>
  <c r="H86" i="1"/>
  <c r="H93" i="1"/>
  <c r="H110" i="1"/>
  <c r="H129" i="1"/>
  <c r="H213" i="1"/>
  <c r="H60" i="1"/>
  <c r="H136" i="1"/>
  <c r="H256" i="1"/>
  <c r="H141" i="1"/>
  <c r="H163" i="1"/>
  <c r="H205" i="1"/>
  <c r="H262" i="1"/>
  <c r="H29" i="1"/>
  <c r="H40" i="1"/>
  <c r="H165" i="1"/>
  <c r="H131" i="1"/>
  <c r="H84" i="1"/>
  <c r="H210" i="1"/>
  <c r="H42" i="1"/>
  <c r="H255" i="1"/>
  <c r="H240" i="1"/>
  <c r="H57" i="1"/>
  <c r="H117" i="1"/>
  <c r="H133" i="1"/>
  <c r="H150" i="1"/>
  <c r="H179" i="1"/>
  <c r="H62" i="1"/>
  <c r="H144" i="1"/>
  <c r="H217" i="1"/>
  <c r="H119" i="1"/>
  <c r="H193" i="1"/>
  <c r="H152" i="1"/>
  <c r="H83" i="1"/>
  <c r="H89" i="1"/>
  <c r="H126" i="1"/>
  <c r="H204" i="1"/>
  <c r="H259" i="1"/>
  <c r="H121" i="1"/>
  <c r="H140" i="1"/>
  <c r="H185" i="1"/>
  <c r="H199" i="1"/>
  <c r="H64" i="1"/>
  <c r="H74" i="1"/>
  <c r="H113" i="1"/>
  <c r="H128" i="1"/>
  <c r="H102" i="1"/>
  <c r="H139" i="1"/>
  <c r="H184" i="1"/>
  <c r="H191" i="1"/>
  <c r="H104" i="1"/>
  <c r="H231" i="1"/>
  <c r="H79" i="1"/>
  <c r="H98" i="1"/>
  <c r="H135" i="1"/>
  <c r="H160" i="1"/>
  <c r="H212" i="1"/>
  <c r="H228" i="1"/>
  <c r="H242" i="1"/>
  <c r="H171" i="1"/>
  <c r="H208" i="1"/>
  <c r="H261" i="1"/>
  <c r="H174" i="1"/>
  <c r="H33" i="1"/>
  <c r="H103" i="1"/>
  <c r="H22" i="1"/>
  <c r="H18" i="1"/>
  <c r="H26" i="1"/>
  <c r="H241" i="1"/>
  <c r="H91" i="1"/>
  <c r="H106" i="1"/>
  <c r="H154" i="1"/>
  <c r="I154" i="1" s="1"/>
  <c r="K154" i="1" s="1"/>
  <c r="H229" i="1"/>
  <c r="H55" i="1"/>
  <c r="H168" i="1"/>
  <c r="H216" i="1"/>
  <c r="H118" i="1"/>
  <c r="H149" i="1"/>
  <c r="H192" i="1"/>
  <c r="I192" i="1" s="1"/>
  <c r="K192" i="1" s="1"/>
  <c r="H235" i="1"/>
  <c r="H124" i="1"/>
  <c r="H172" i="1"/>
  <c r="H244" i="1"/>
  <c r="H80" i="1"/>
  <c r="H157" i="1"/>
  <c r="H226" i="1"/>
  <c r="H127" i="1"/>
  <c r="H50" i="1"/>
  <c r="H132" i="1"/>
  <c r="I132" i="1" s="1"/>
  <c r="K132" i="1" s="1"/>
  <c r="H85" i="1"/>
  <c r="H214" i="1"/>
  <c r="H137" i="1"/>
  <c r="H87" i="1"/>
  <c r="H61" i="1"/>
  <c r="H94" i="1"/>
  <c r="H111" i="1"/>
  <c r="H130" i="1"/>
  <c r="H153" i="1"/>
  <c r="H170" i="1"/>
  <c r="H190" i="1"/>
  <c r="H206" i="1"/>
  <c r="H224" i="1"/>
  <c r="H239" i="1"/>
  <c r="H257" i="1"/>
  <c r="H90" i="1"/>
  <c r="H254" i="1"/>
  <c r="H100" i="1"/>
  <c r="H164" i="1"/>
  <c r="H234" i="1"/>
  <c r="H142" i="1"/>
  <c r="H260" i="1"/>
  <c r="H263" i="1"/>
  <c r="H59" i="1"/>
  <c r="H81" i="1"/>
  <c r="H92" i="1"/>
  <c r="H107" i="1"/>
  <c r="H134" i="1"/>
  <c r="H211" i="1"/>
  <c r="H114" i="1"/>
  <c r="H188" i="1"/>
  <c r="H218" i="1"/>
  <c r="H75" i="1"/>
  <c r="H209" i="1"/>
  <c r="H146" i="1"/>
  <c r="I146" i="1" s="1"/>
  <c r="K146" i="1" s="1"/>
  <c r="H195" i="1"/>
  <c r="H151" i="1"/>
  <c r="H180" i="1"/>
  <c r="H63" i="1"/>
  <c r="I63" i="1" s="1"/>
  <c r="H105" i="1"/>
  <c r="H120" i="1"/>
  <c r="H178" i="1"/>
  <c r="H200" i="1"/>
  <c r="H215" i="1"/>
  <c r="H232" i="1"/>
  <c r="H248" i="1"/>
  <c r="H43" i="1"/>
  <c r="H58" i="1"/>
  <c r="H123" i="1"/>
  <c r="H246" i="1"/>
  <c r="H138" i="1"/>
  <c r="H227" i="1"/>
  <c r="H251" i="1"/>
  <c r="H30" i="1"/>
  <c r="H53" i="1"/>
  <c r="H112" i="1"/>
  <c r="I112" i="1" s="1"/>
  <c r="K112" i="1" s="1"/>
  <c r="H176" i="1"/>
  <c r="H67" i="1"/>
  <c r="H161" i="1"/>
  <c r="H230" i="1"/>
  <c r="I230" i="1" s="1"/>
  <c r="H76" i="1"/>
  <c r="H97" i="1"/>
  <c r="H71" i="1"/>
  <c r="I71" i="1" s="1"/>
  <c r="H197" i="1"/>
  <c r="I197" i="1" s="1"/>
  <c r="K197" i="1" s="1"/>
  <c r="H116" i="1"/>
  <c r="H69" i="1"/>
  <c r="H66" i="1"/>
  <c r="I66" i="1" s="1"/>
  <c r="H109" i="1"/>
  <c r="I109" i="1" s="1"/>
  <c r="H148" i="1"/>
  <c r="H167" i="1"/>
  <c r="H182" i="1"/>
  <c r="H221" i="1"/>
  <c r="H237" i="1"/>
  <c r="H250" i="1"/>
  <c r="H73" i="1"/>
  <c r="H203" i="1"/>
  <c r="H78" i="1"/>
  <c r="H156" i="1"/>
  <c r="H220" i="1"/>
  <c r="H187" i="1"/>
  <c r="H47" i="1"/>
  <c r="G16" i="1"/>
  <c r="H16" i="1"/>
  <c r="H17" i="1"/>
  <c r="H32" i="1"/>
  <c r="G19" i="1"/>
  <c r="H19" i="1"/>
  <c r="H54" i="1"/>
  <c r="H44" i="1"/>
  <c r="H52" i="1"/>
  <c r="H37" i="1"/>
  <c r="H39" i="1"/>
  <c r="H49" i="1"/>
  <c r="H24" i="1"/>
  <c r="H21" i="1"/>
  <c r="H28" i="1"/>
  <c r="H45" i="1"/>
  <c r="H35" i="1"/>
  <c r="G53" i="1"/>
  <c r="I53" i="1" s="1"/>
  <c r="G36" i="1"/>
  <c r="I36" i="1" s="1"/>
  <c r="G48" i="1"/>
  <c r="I48" i="1" s="1"/>
  <c r="G42" i="1"/>
  <c r="G33" i="1"/>
  <c r="I33" i="1" s="1"/>
  <c r="K33" i="1" s="1"/>
  <c r="G24" i="1"/>
  <c r="G21" i="1"/>
  <c r="G30" i="1"/>
  <c r="I30" i="1" s="1"/>
  <c r="K30" i="1" s="1"/>
  <c r="G28" i="1"/>
  <c r="G26" i="1"/>
  <c r="G34" i="1"/>
  <c r="G23" i="1"/>
  <c r="G56" i="1"/>
  <c r="G22" i="1"/>
  <c r="G29" i="1"/>
  <c r="I29" i="1" s="1"/>
  <c r="K29" i="1" s="1"/>
  <c r="G27" i="1"/>
  <c r="G40" i="1"/>
  <c r="G38" i="1"/>
  <c r="G51" i="1"/>
  <c r="I51" i="1" s="1"/>
  <c r="K51" i="1" s="1"/>
  <c r="G52" i="1"/>
  <c r="I52" i="1" s="1"/>
  <c r="K52" i="1" s="1"/>
  <c r="G37" i="1"/>
  <c r="I37" i="1" s="1"/>
  <c r="G39" i="1"/>
  <c r="I39" i="1" s="1"/>
  <c r="G49" i="1"/>
  <c r="I49" i="1" s="1"/>
  <c r="K49" i="1" s="1"/>
  <c r="G43" i="1"/>
  <c r="G41" i="1"/>
  <c r="G45" i="1"/>
  <c r="G35" i="1"/>
  <c r="G18" i="1"/>
  <c r="G46" i="1"/>
  <c r="G55" i="1"/>
  <c r="G50" i="1"/>
  <c r="G47" i="1"/>
  <c r="G25" i="1"/>
  <c r="I25" i="1" s="1"/>
  <c r="G17" i="1"/>
  <c r="G32" i="1"/>
  <c r="I32" i="1" s="1"/>
  <c r="K32" i="1" s="1"/>
  <c r="G54" i="1"/>
  <c r="G44" i="1"/>
  <c r="G20" i="1"/>
  <c r="I261" i="1" l="1"/>
  <c r="K261" i="1" s="1"/>
  <c r="I161" i="1"/>
  <c r="I59" i="1"/>
  <c r="I18" i="1"/>
  <c r="I17" i="1"/>
  <c r="I219" i="1"/>
  <c r="I65" i="1"/>
  <c r="K65" i="1" s="1"/>
  <c r="I208" i="1"/>
  <c r="K208" i="1" s="1"/>
  <c r="I98" i="1"/>
  <c r="I20" i="1"/>
  <c r="I187" i="1"/>
  <c r="I105" i="1"/>
  <c r="K105" i="1" s="1"/>
  <c r="I157" i="1"/>
  <c r="I229" i="1"/>
  <c r="I184" i="1"/>
  <c r="K184" i="1" s="1"/>
  <c r="I113" i="1"/>
  <c r="I133" i="1"/>
  <c r="K133" i="1" s="1"/>
  <c r="I131" i="1"/>
  <c r="K131" i="1" s="1"/>
  <c r="I246" i="1"/>
  <c r="K246" i="1" s="1"/>
  <c r="I210" i="1"/>
  <c r="I169" i="1"/>
  <c r="K169" i="1" s="1"/>
  <c r="I251" i="1"/>
  <c r="I199" i="1"/>
  <c r="K199" i="1" s="1"/>
  <c r="I115" i="1"/>
  <c r="K115" i="1" s="1"/>
  <c r="I207" i="1"/>
  <c r="I160" i="1"/>
  <c r="I231" i="1"/>
  <c r="I140" i="1"/>
  <c r="I117" i="1"/>
  <c r="I136" i="1"/>
  <c r="K136" i="1" s="1"/>
  <c r="I249" i="1"/>
  <c r="I186" i="1"/>
  <c r="I163" i="1"/>
  <c r="I93" i="1"/>
  <c r="I143" i="1"/>
  <c r="I38" i="1"/>
  <c r="I26" i="1"/>
  <c r="K26" i="1" s="1"/>
  <c r="I58" i="1"/>
  <c r="K58" i="1" s="1"/>
  <c r="I234" i="1"/>
  <c r="K234" i="1" s="1"/>
  <c r="I130" i="1"/>
  <c r="I103" i="1"/>
  <c r="I27" i="1"/>
  <c r="K27" i="1" s="1"/>
  <c r="I42" i="1"/>
  <c r="K42" i="1" s="1"/>
  <c r="I156" i="1"/>
  <c r="I250" i="1"/>
  <c r="K250" i="1" s="1"/>
  <c r="I167" i="1"/>
  <c r="K167" i="1" s="1"/>
  <c r="I248" i="1"/>
  <c r="I178" i="1"/>
  <c r="I127" i="1"/>
  <c r="I244" i="1"/>
  <c r="I106" i="1"/>
  <c r="K106" i="1" s="1"/>
  <c r="I174" i="1"/>
  <c r="K174" i="1" s="1"/>
  <c r="I102" i="1"/>
  <c r="I64" i="1"/>
  <c r="K64" i="1" s="1"/>
  <c r="I89" i="1"/>
  <c r="K89" i="1" s="1"/>
  <c r="I119" i="1"/>
  <c r="I179" i="1"/>
  <c r="I60" i="1"/>
  <c r="I233" i="1"/>
  <c r="K233" i="1" s="1"/>
  <c r="I108" i="1"/>
  <c r="I252" i="1"/>
  <c r="I181" i="1"/>
  <c r="I223" i="1"/>
  <c r="I198" i="1"/>
  <c r="K198" i="1" s="1"/>
  <c r="I41" i="1"/>
  <c r="I40" i="1"/>
  <c r="I56" i="1"/>
  <c r="I225" i="1"/>
  <c r="I34" i="1"/>
  <c r="I78" i="1"/>
  <c r="I237" i="1"/>
  <c r="K237" i="1" s="1"/>
  <c r="I148" i="1"/>
  <c r="I120" i="1"/>
  <c r="K120" i="1" s="1"/>
  <c r="I226" i="1"/>
  <c r="I91" i="1"/>
  <c r="K91" i="1" s="1"/>
  <c r="I191" i="1"/>
  <c r="K191" i="1" s="1"/>
  <c r="I128" i="1"/>
  <c r="K128" i="1" s="1"/>
  <c r="I83" i="1"/>
  <c r="I217" i="1"/>
  <c r="K217" i="1" s="1"/>
  <c r="I150" i="1"/>
  <c r="I213" i="1"/>
  <c r="I86" i="1"/>
  <c r="I262" i="1"/>
  <c r="I196" i="1"/>
  <c r="I220" i="1"/>
  <c r="I73" i="1"/>
  <c r="I182" i="1"/>
  <c r="I80" i="1"/>
  <c r="I235" i="1"/>
  <c r="I139" i="1"/>
  <c r="I74" i="1"/>
  <c r="K74" i="1" s="1"/>
  <c r="I193" i="1"/>
  <c r="K193" i="1" s="1"/>
  <c r="I62" i="1"/>
  <c r="I165" i="1"/>
  <c r="I214" i="1"/>
  <c r="K214" i="1" s="1"/>
  <c r="I168" i="1"/>
  <c r="I242" i="1"/>
  <c r="I135" i="1"/>
  <c r="I104" i="1"/>
  <c r="I121" i="1"/>
  <c r="K121" i="1" s="1"/>
  <c r="I57" i="1"/>
  <c r="I123" i="1"/>
  <c r="I81" i="1"/>
  <c r="I142" i="1"/>
  <c r="K142" i="1" s="1"/>
  <c r="I254" i="1"/>
  <c r="K254" i="1" s="1"/>
  <c r="I224" i="1"/>
  <c r="K224" i="1" s="1"/>
  <c r="I153" i="1"/>
  <c r="K153" i="1" s="1"/>
  <c r="I61" i="1"/>
  <c r="K61" i="1" s="1"/>
  <c r="I259" i="1"/>
  <c r="K259" i="1" s="1"/>
  <c r="I240" i="1"/>
  <c r="K240" i="1" s="1"/>
  <c r="I55" i="1"/>
  <c r="I45" i="1"/>
  <c r="K45" i="1" s="1"/>
  <c r="I22" i="1"/>
  <c r="I24" i="1"/>
  <c r="I79" i="1"/>
  <c r="K79" i="1" s="1"/>
  <c r="I185" i="1"/>
  <c r="I255" i="1"/>
  <c r="I175" i="1"/>
  <c r="K175" i="1" s="1"/>
  <c r="I162" i="1"/>
  <c r="K162" i="1" s="1"/>
  <c r="I159" i="1"/>
  <c r="I95" i="1"/>
  <c r="I101" i="1"/>
  <c r="I44" i="1"/>
  <c r="I46" i="1"/>
  <c r="I107" i="1"/>
  <c r="K107" i="1" s="1"/>
  <c r="I257" i="1"/>
  <c r="I190" i="1"/>
  <c r="K190" i="1" s="1"/>
  <c r="I111" i="1"/>
  <c r="K111" i="1" s="1"/>
  <c r="I137" i="1"/>
  <c r="I171" i="1"/>
  <c r="K171" i="1" s="1"/>
  <c r="I247" i="1"/>
  <c r="I183" i="1"/>
  <c r="K183" i="1" s="1"/>
  <c r="I47" i="1"/>
  <c r="I69" i="1"/>
  <c r="I97" i="1"/>
  <c r="I67" i="1"/>
  <c r="K67" i="1" s="1"/>
  <c r="I180" i="1"/>
  <c r="I209" i="1"/>
  <c r="K209" i="1" s="1"/>
  <c r="I114" i="1"/>
  <c r="I116" i="1"/>
  <c r="I76" i="1"/>
  <c r="K76" i="1" s="1"/>
  <c r="I176" i="1"/>
  <c r="K176" i="1" s="1"/>
  <c r="I151" i="1"/>
  <c r="I75" i="1"/>
  <c r="K75" i="1" s="1"/>
  <c r="I211" i="1"/>
  <c r="I85" i="1"/>
  <c r="I149" i="1"/>
  <c r="I158" i="1"/>
  <c r="I68" i="1"/>
  <c r="K68" i="1" s="1"/>
  <c r="I122" i="1"/>
  <c r="I243" i="1"/>
  <c r="I92" i="1"/>
  <c r="I260" i="1"/>
  <c r="K260" i="1" s="1"/>
  <c r="I100" i="1"/>
  <c r="I239" i="1"/>
  <c r="K239" i="1" s="1"/>
  <c r="I170" i="1"/>
  <c r="K170" i="1" s="1"/>
  <c r="I94" i="1"/>
  <c r="I88" i="1"/>
  <c r="I194" i="1"/>
  <c r="K194" i="1" s="1"/>
  <c r="I145" i="1"/>
  <c r="K145" i="1" s="1"/>
  <c r="I177" i="1"/>
  <c r="I245" i="1"/>
  <c r="I173" i="1"/>
  <c r="I221" i="1"/>
  <c r="K221" i="1" s="1"/>
  <c r="I195" i="1"/>
  <c r="I206" i="1"/>
  <c r="I124" i="1"/>
  <c r="I144" i="1"/>
  <c r="I256" i="1"/>
  <c r="I201" i="1"/>
  <c r="K201" i="1" s="1"/>
  <c r="I82" i="1"/>
  <c r="I155" i="1"/>
  <c r="K155" i="1" s="1"/>
  <c r="I236" i="1"/>
  <c r="K236" i="1" s="1"/>
  <c r="I28" i="1"/>
  <c r="I54" i="1"/>
  <c r="I50" i="1"/>
  <c r="I35" i="1"/>
  <c r="I21" i="1"/>
  <c r="I232" i="1"/>
  <c r="K232" i="1" s="1"/>
  <c r="I172" i="1"/>
  <c r="I228" i="1"/>
  <c r="I84" i="1"/>
  <c r="K84" i="1" s="1"/>
  <c r="I141" i="1"/>
  <c r="I189" i="1"/>
  <c r="K189" i="1" s="1"/>
  <c r="I222" i="1"/>
  <c r="K222" i="1" s="1"/>
  <c r="I125" i="1"/>
  <c r="I147" i="1"/>
  <c r="K147" i="1" s="1"/>
  <c r="I215" i="1"/>
  <c r="K215" i="1" s="1"/>
  <c r="I218" i="1"/>
  <c r="K218" i="1" s="1"/>
  <c r="I134" i="1"/>
  <c r="K134" i="1" s="1"/>
  <c r="I90" i="1"/>
  <c r="K90" i="1" s="1"/>
  <c r="I87" i="1"/>
  <c r="I204" i="1"/>
  <c r="I129" i="1"/>
  <c r="K129" i="1" s="1"/>
  <c r="I99" i="1"/>
  <c r="I138" i="1"/>
  <c r="I200" i="1"/>
  <c r="I188" i="1"/>
  <c r="I263" i="1"/>
  <c r="I164" i="1"/>
  <c r="I216" i="1"/>
  <c r="I126" i="1"/>
  <c r="I205" i="1"/>
  <c r="I110" i="1"/>
  <c r="I238" i="1"/>
  <c r="K238" i="1" s="1"/>
  <c r="I96" i="1"/>
  <c r="I70" i="1"/>
  <c r="K70" i="1" s="1"/>
  <c r="I31" i="1"/>
  <c r="I203" i="1"/>
  <c r="I227" i="1"/>
  <c r="I118" i="1"/>
  <c r="I241" i="1"/>
  <c r="I212" i="1"/>
  <c r="I152" i="1"/>
  <c r="I43" i="1"/>
  <c r="K43" i="1" s="1"/>
  <c r="I23" i="1"/>
  <c r="I19" i="1"/>
  <c r="K19" i="1" s="1"/>
  <c r="I16" i="1"/>
  <c r="K139" i="1" l="1"/>
  <c r="K114" i="1"/>
  <c r="K83" i="1"/>
  <c r="K95" i="1"/>
  <c r="K223" i="1"/>
  <c r="K135" i="1"/>
  <c r="J22" i="1"/>
  <c r="K22" i="1" s="1"/>
  <c r="J38" i="1"/>
  <c r="K38" i="1" s="1"/>
  <c r="J54" i="1"/>
  <c r="K54" i="1" s="1"/>
  <c r="J70" i="1"/>
  <c r="J86" i="1"/>
  <c r="K86" i="1" s="1"/>
  <c r="J102" i="1"/>
  <c r="K102" i="1" s="1"/>
  <c r="J118" i="1"/>
  <c r="K118" i="1" s="1"/>
  <c r="J134" i="1"/>
  <c r="J150" i="1"/>
  <c r="K150" i="1" s="1"/>
  <c r="J166" i="1"/>
  <c r="K166" i="1" s="1"/>
  <c r="J182" i="1"/>
  <c r="K182" i="1" s="1"/>
  <c r="J198" i="1"/>
  <c r="J214" i="1"/>
  <c r="J230" i="1"/>
  <c r="K230" i="1" s="1"/>
  <c r="J246" i="1"/>
  <c r="J262" i="1"/>
  <c r="K262" i="1" s="1"/>
  <c r="J149" i="1"/>
  <c r="K149" i="1" s="1"/>
  <c r="J197" i="1"/>
  <c r="J31" i="1"/>
  <c r="K31" i="1" s="1"/>
  <c r="J47" i="1"/>
  <c r="K47" i="1" s="1"/>
  <c r="J63" i="1"/>
  <c r="K63" i="1" s="1"/>
  <c r="J79" i="1"/>
  <c r="J95" i="1"/>
  <c r="J111" i="1"/>
  <c r="J127" i="1"/>
  <c r="K127" i="1" s="1"/>
  <c r="J143" i="1"/>
  <c r="K143" i="1" s="1"/>
  <c r="J159" i="1"/>
  <c r="K159" i="1" s="1"/>
  <c r="J175" i="1"/>
  <c r="J191" i="1"/>
  <c r="J207" i="1"/>
  <c r="K207" i="1" s="1"/>
  <c r="J223" i="1"/>
  <c r="J239" i="1"/>
  <c r="J255" i="1"/>
  <c r="K255" i="1" s="1"/>
  <c r="J21" i="1"/>
  <c r="K21" i="1" s="1"/>
  <c r="J57" i="1"/>
  <c r="K57" i="1" s="1"/>
  <c r="J93" i="1"/>
  <c r="K93" i="1" s="1"/>
  <c r="J129" i="1"/>
  <c r="J177" i="1"/>
  <c r="K177" i="1" s="1"/>
  <c r="J28" i="1"/>
  <c r="K28" i="1" s="1"/>
  <c r="J44" i="1"/>
  <c r="K44" i="1" s="1"/>
  <c r="J60" i="1"/>
  <c r="K60" i="1" s="1"/>
  <c r="J76" i="1"/>
  <c r="J92" i="1"/>
  <c r="K92" i="1" s="1"/>
  <c r="J108" i="1"/>
  <c r="K108" i="1" s="1"/>
  <c r="J124" i="1"/>
  <c r="K124" i="1" s="1"/>
  <c r="J140" i="1"/>
  <c r="K140" i="1" s="1"/>
  <c r="J156" i="1"/>
  <c r="K156" i="1" s="1"/>
  <c r="J172" i="1"/>
  <c r="K172" i="1" s="1"/>
  <c r="J188" i="1"/>
  <c r="K188" i="1" s="1"/>
  <c r="J204" i="1"/>
  <c r="K204" i="1" s="1"/>
  <c r="J220" i="1"/>
  <c r="K220" i="1" s="1"/>
  <c r="J236" i="1"/>
  <c r="J252" i="1"/>
  <c r="K252" i="1" s="1"/>
  <c r="J25" i="1"/>
  <c r="K25" i="1" s="1"/>
  <c r="J61" i="1"/>
  <c r="J89" i="1"/>
  <c r="J125" i="1"/>
  <c r="K125" i="1" s="1"/>
  <c r="J169" i="1"/>
  <c r="J217" i="1"/>
  <c r="J253" i="1"/>
  <c r="J229" i="1"/>
  <c r="K229" i="1" s="1"/>
  <c r="J26" i="1"/>
  <c r="J42" i="1"/>
  <c r="J58" i="1"/>
  <c r="J74" i="1"/>
  <c r="J90" i="1"/>
  <c r="J106" i="1"/>
  <c r="J122" i="1"/>
  <c r="K122" i="1" s="1"/>
  <c r="J138" i="1"/>
  <c r="K138" i="1" s="1"/>
  <c r="J154" i="1"/>
  <c r="J170" i="1"/>
  <c r="J186" i="1"/>
  <c r="K186" i="1" s="1"/>
  <c r="J202" i="1"/>
  <c r="J218" i="1"/>
  <c r="J234" i="1"/>
  <c r="J250" i="1"/>
  <c r="J53" i="1"/>
  <c r="K53" i="1" s="1"/>
  <c r="J161" i="1"/>
  <c r="K161" i="1" s="1"/>
  <c r="J209" i="1"/>
  <c r="J19" i="1"/>
  <c r="J35" i="1"/>
  <c r="K35" i="1" s="1"/>
  <c r="J51" i="1"/>
  <c r="J67" i="1"/>
  <c r="J83" i="1"/>
  <c r="J99" i="1"/>
  <c r="K99" i="1" s="1"/>
  <c r="J115" i="1"/>
  <c r="J131" i="1"/>
  <c r="J147" i="1"/>
  <c r="J163" i="1"/>
  <c r="K163" i="1" s="1"/>
  <c r="J179" i="1"/>
  <c r="K179" i="1" s="1"/>
  <c r="J195" i="1"/>
  <c r="K195" i="1" s="1"/>
  <c r="J211" i="1"/>
  <c r="K211" i="1" s="1"/>
  <c r="J227" i="1"/>
  <c r="K227" i="1" s="1"/>
  <c r="J243" i="1"/>
  <c r="K243" i="1" s="1"/>
  <c r="J259" i="1"/>
  <c r="J29" i="1"/>
  <c r="J69" i="1"/>
  <c r="K69" i="1" s="1"/>
  <c r="J101" i="1"/>
  <c r="K101" i="1" s="1"/>
  <c r="J141" i="1"/>
  <c r="K141" i="1" s="1"/>
  <c r="J189" i="1"/>
  <c r="J16" i="1"/>
  <c r="K16" i="1" s="1"/>
  <c r="J32" i="1"/>
  <c r="J48" i="1"/>
  <c r="K48" i="1" s="1"/>
  <c r="J64" i="1"/>
  <c r="J80" i="1"/>
  <c r="K80" i="1" s="1"/>
  <c r="J96" i="1"/>
  <c r="K96" i="1" s="1"/>
  <c r="J112" i="1"/>
  <c r="J128" i="1"/>
  <c r="J144" i="1"/>
  <c r="K144" i="1" s="1"/>
  <c r="J160" i="1"/>
  <c r="K160" i="1" s="1"/>
  <c r="J176" i="1"/>
  <c r="J192" i="1"/>
  <c r="J208" i="1"/>
  <c r="J224" i="1"/>
  <c r="J240" i="1"/>
  <c r="J256" i="1"/>
  <c r="K256" i="1" s="1"/>
  <c r="J33" i="1"/>
  <c r="J65" i="1"/>
  <c r="J97" i="1"/>
  <c r="K97" i="1" s="1"/>
  <c r="J133" i="1"/>
  <c r="J181" i="1"/>
  <c r="K181" i="1" s="1"/>
  <c r="J233" i="1"/>
  <c r="J225" i="1"/>
  <c r="K225" i="1" s="1"/>
  <c r="J245" i="1"/>
  <c r="K245" i="1" s="1"/>
  <c r="J30" i="1"/>
  <c r="J46" i="1"/>
  <c r="K46" i="1" s="1"/>
  <c r="J62" i="1"/>
  <c r="K62" i="1" s="1"/>
  <c r="J78" i="1"/>
  <c r="K78" i="1" s="1"/>
  <c r="J94" i="1"/>
  <c r="K94" i="1" s="1"/>
  <c r="J110" i="1"/>
  <c r="K110" i="1" s="1"/>
  <c r="J126" i="1"/>
  <c r="K126" i="1" s="1"/>
  <c r="J142" i="1"/>
  <c r="J158" i="1"/>
  <c r="K158" i="1" s="1"/>
  <c r="J174" i="1"/>
  <c r="J190" i="1"/>
  <c r="J206" i="1"/>
  <c r="K206" i="1" s="1"/>
  <c r="J222" i="1"/>
  <c r="J238" i="1"/>
  <c r="J254" i="1"/>
  <c r="J121" i="1"/>
  <c r="J173" i="1"/>
  <c r="K173" i="1" s="1"/>
  <c r="J221" i="1"/>
  <c r="J23" i="1"/>
  <c r="K23" i="1" s="1"/>
  <c r="J39" i="1"/>
  <c r="K39" i="1" s="1"/>
  <c r="J55" i="1"/>
  <c r="K55" i="1" s="1"/>
  <c r="J71" i="1"/>
  <c r="K71" i="1" s="1"/>
  <c r="J87" i="1"/>
  <c r="K87" i="1" s="1"/>
  <c r="J103" i="1"/>
  <c r="K103" i="1" s="1"/>
  <c r="J119" i="1"/>
  <c r="K119" i="1" s="1"/>
  <c r="J135" i="1"/>
  <c r="J151" i="1"/>
  <c r="K151" i="1" s="1"/>
  <c r="J167" i="1"/>
  <c r="J183" i="1"/>
  <c r="J199" i="1"/>
  <c r="J215" i="1"/>
  <c r="J231" i="1"/>
  <c r="K231" i="1" s="1"/>
  <c r="J247" i="1"/>
  <c r="K247" i="1" s="1"/>
  <c r="J263" i="1"/>
  <c r="J37" i="1"/>
  <c r="K37" i="1" s="1"/>
  <c r="J77" i="1"/>
  <c r="J109" i="1"/>
  <c r="K109" i="1" s="1"/>
  <c r="J153" i="1"/>
  <c r="J201" i="1"/>
  <c r="J20" i="1"/>
  <c r="K20" i="1" s="1"/>
  <c r="J36" i="1"/>
  <c r="K36" i="1" s="1"/>
  <c r="J52" i="1"/>
  <c r="J68" i="1"/>
  <c r="J84" i="1"/>
  <c r="J100" i="1"/>
  <c r="K100" i="1" s="1"/>
  <c r="J116" i="1"/>
  <c r="K116" i="1" s="1"/>
  <c r="J132" i="1"/>
  <c r="J148" i="1"/>
  <c r="K148" i="1" s="1"/>
  <c r="J164" i="1"/>
  <c r="K164" i="1" s="1"/>
  <c r="J180" i="1"/>
  <c r="K180" i="1" s="1"/>
  <c r="J196" i="1"/>
  <c r="K196" i="1" s="1"/>
  <c r="J212" i="1"/>
  <c r="K212" i="1" s="1"/>
  <c r="J228" i="1"/>
  <c r="K228" i="1" s="1"/>
  <c r="J244" i="1"/>
  <c r="K244" i="1" s="1"/>
  <c r="J260" i="1"/>
  <c r="J41" i="1"/>
  <c r="K41" i="1" s="1"/>
  <c r="J73" i="1"/>
  <c r="K73" i="1" s="1"/>
  <c r="J105" i="1"/>
  <c r="J145" i="1"/>
  <c r="J193" i="1"/>
  <c r="J249" i="1"/>
  <c r="K249" i="1" s="1"/>
  <c r="J241" i="1"/>
  <c r="K241" i="1" s="1"/>
  <c r="J261" i="1"/>
  <c r="J18" i="1"/>
  <c r="K18" i="1" s="1"/>
  <c r="J34" i="1"/>
  <c r="K34" i="1" s="1"/>
  <c r="J50" i="1"/>
  <c r="K50" i="1" s="1"/>
  <c r="J66" i="1"/>
  <c r="K66" i="1" s="1"/>
  <c r="J82" i="1"/>
  <c r="K82" i="1" s="1"/>
  <c r="J98" i="1"/>
  <c r="K98" i="1" s="1"/>
  <c r="J114" i="1"/>
  <c r="J130" i="1"/>
  <c r="K130" i="1" s="1"/>
  <c r="J146" i="1"/>
  <c r="J162" i="1"/>
  <c r="J178" i="1"/>
  <c r="K178" i="1" s="1"/>
  <c r="J194" i="1"/>
  <c r="J210" i="1"/>
  <c r="K210" i="1" s="1"/>
  <c r="J226" i="1"/>
  <c r="K226" i="1" s="1"/>
  <c r="J242" i="1"/>
  <c r="K242" i="1" s="1"/>
  <c r="J258" i="1"/>
  <c r="J137" i="1"/>
  <c r="K137" i="1" s="1"/>
  <c r="J185" i="1"/>
  <c r="K185" i="1" s="1"/>
  <c r="J27" i="1"/>
  <c r="J43" i="1"/>
  <c r="J59" i="1"/>
  <c r="K59" i="1" s="1"/>
  <c r="J75" i="1"/>
  <c r="J203" i="1"/>
  <c r="K203" i="1" s="1"/>
  <c r="J91" i="1"/>
  <c r="J155" i="1"/>
  <c r="J219" i="1"/>
  <c r="K219" i="1" s="1"/>
  <c r="J45" i="1"/>
  <c r="J213" i="1"/>
  <c r="K213" i="1" s="1"/>
  <c r="J56" i="1"/>
  <c r="K56" i="1" s="1"/>
  <c r="J120" i="1"/>
  <c r="J184" i="1"/>
  <c r="J248" i="1"/>
  <c r="K248" i="1" s="1"/>
  <c r="J117" i="1"/>
  <c r="K117" i="1" s="1"/>
  <c r="J257" i="1"/>
  <c r="K257" i="1" s="1"/>
  <c r="J123" i="1"/>
  <c r="K123" i="1" s="1"/>
  <c r="J187" i="1"/>
  <c r="K187" i="1" s="1"/>
  <c r="J251" i="1"/>
  <c r="K251" i="1" s="1"/>
  <c r="J113" i="1"/>
  <c r="K113" i="1" s="1"/>
  <c r="J24" i="1"/>
  <c r="K24" i="1" s="1"/>
  <c r="J88" i="1"/>
  <c r="K88" i="1" s="1"/>
  <c r="J152" i="1"/>
  <c r="K152" i="1" s="1"/>
  <c r="J216" i="1"/>
  <c r="K216" i="1" s="1"/>
  <c r="J49" i="1"/>
  <c r="J205" i="1"/>
  <c r="K205" i="1" s="1"/>
  <c r="J139" i="1"/>
  <c r="J17" i="1"/>
  <c r="K17" i="1" s="1"/>
  <c r="J165" i="1"/>
  <c r="K165" i="1" s="1"/>
  <c r="J40" i="1"/>
  <c r="K40" i="1" s="1"/>
  <c r="J104" i="1"/>
  <c r="K104" i="1" s="1"/>
  <c r="J168" i="1"/>
  <c r="K168" i="1" s="1"/>
  <c r="J232" i="1"/>
  <c r="J81" i="1"/>
  <c r="K81" i="1" s="1"/>
  <c r="J237" i="1"/>
  <c r="J107" i="1"/>
  <c r="J171" i="1"/>
  <c r="J235" i="1"/>
  <c r="K235" i="1" s="1"/>
  <c r="J85" i="1"/>
  <c r="K85" i="1" s="1"/>
  <c r="J72" i="1"/>
  <c r="J136" i="1"/>
  <c r="J200" i="1"/>
  <c r="K200" i="1" s="1"/>
  <c r="J157" i="1"/>
  <c r="K157" i="1" s="1"/>
  <c r="R7" i="1" l="1"/>
  <c r="K263" i="1"/>
  <c r="AD17" i="1" s="1"/>
  <c r="AD10" i="1"/>
  <c r="B22" i="2"/>
  <c r="AD9" i="1" l="1"/>
  <c r="AE9" i="1" s="1"/>
  <c r="AD8" i="1"/>
  <c r="AE8" i="1" s="1"/>
  <c r="AD13" i="1"/>
  <c r="AE13" i="1" s="1"/>
  <c r="AD11" i="1"/>
  <c r="AE11" i="1" s="1"/>
  <c r="AD16" i="1"/>
  <c r="AE16" i="1" s="1"/>
  <c r="AE17" i="1"/>
  <c r="AE10" i="1"/>
  <c r="AD15" i="1"/>
  <c r="AE15" i="1" s="1"/>
  <c r="AD14" i="1"/>
  <c r="AE14" i="1" s="1"/>
  <c r="AD12" i="1"/>
  <c r="AE12" i="1" s="1"/>
  <c r="D22" i="2"/>
  <c r="B7" i="10"/>
  <c r="B21" i="10"/>
  <c r="B7" i="11"/>
  <c r="B21" i="11"/>
  <c r="B7" i="7"/>
  <c r="B21" i="7"/>
  <c r="B7" i="4"/>
  <c r="B21" i="4"/>
  <c r="B7" i="3"/>
  <c r="B21" i="3"/>
  <c r="B7" i="5"/>
  <c r="B21" i="5"/>
  <c r="B7" i="9"/>
  <c r="B21" i="9"/>
  <c r="B7" i="8"/>
  <c r="B21" i="8"/>
  <c r="B7" i="6"/>
  <c r="B21" i="6"/>
  <c r="B21" i="2"/>
  <c r="B7" i="2"/>
  <c r="B6" i="3"/>
  <c r="B6" i="10"/>
  <c r="B6" i="8"/>
  <c r="B6" i="4"/>
  <c r="B6" i="9"/>
  <c r="B6" i="2"/>
  <c r="B6" i="11"/>
  <c r="B6" i="6"/>
  <c r="B6" i="7"/>
  <c r="B6" i="5"/>
  <c r="B20" i="9"/>
  <c r="B20" i="11"/>
  <c r="C6" i="7"/>
  <c r="B8" i="6"/>
  <c r="B8" i="4"/>
  <c r="B20" i="3"/>
  <c r="C6" i="2"/>
  <c r="B20" i="10"/>
  <c r="B20" i="8"/>
  <c r="B14" i="6"/>
  <c r="C6" i="6"/>
  <c r="B14" i="7"/>
  <c r="B8" i="9"/>
  <c r="B8" i="5"/>
  <c r="C6" i="3"/>
  <c r="B14" i="2"/>
  <c r="B14" i="10"/>
  <c r="B8" i="11"/>
  <c r="B14" i="8"/>
  <c r="C6" i="11"/>
  <c r="B8" i="2"/>
  <c r="B14" i="11"/>
  <c r="B20" i="2"/>
  <c r="C6" i="10"/>
  <c r="C6" i="4"/>
  <c r="C6" i="8"/>
  <c r="C6" i="9"/>
  <c r="B20" i="7"/>
  <c r="B8" i="3"/>
  <c r="B14" i="5"/>
  <c r="B8" i="8"/>
  <c r="B20" i="6"/>
  <c r="D6" i="5" l="1"/>
  <c r="D6" i="7"/>
  <c r="D6" i="6"/>
  <c r="D6" i="11"/>
  <c r="D6" i="2"/>
  <c r="D6" i="9"/>
  <c r="D6" i="4"/>
  <c r="D6" i="8"/>
  <c r="D6" i="10"/>
  <c r="D6" i="3"/>
  <c r="G6" i="2"/>
  <c r="H6" i="2"/>
  <c r="E6" i="2"/>
  <c r="F6" i="2"/>
  <c r="G6" i="11"/>
  <c r="F6" i="11"/>
  <c r="H6" i="11"/>
  <c r="I6" i="11"/>
  <c r="E6" i="11"/>
  <c r="G6" i="10"/>
  <c r="E6" i="10"/>
  <c r="H6" i="10"/>
  <c r="F6" i="10"/>
  <c r="I6" i="10"/>
  <c r="H6" i="9"/>
  <c r="G6" i="9"/>
  <c r="F6" i="9"/>
  <c r="I6" i="9"/>
  <c r="E6" i="9"/>
  <c r="F6" i="8"/>
  <c r="H6" i="8"/>
  <c r="I6" i="8"/>
  <c r="E6" i="8"/>
  <c r="G6" i="8"/>
  <c r="E6" i="7"/>
  <c r="G6" i="7"/>
  <c r="F6" i="7"/>
  <c r="H6" i="7"/>
  <c r="I6" i="7"/>
  <c r="I6" i="6"/>
  <c r="G6" i="6"/>
  <c r="E6" i="6"/>
  <c r="H6" i="6"/>
  <c r="F6" i="6"/>
  <c r="I6" i="4"/>
  <c r="F6" i="4"/>
  <c r="E6" i="4"/>
  <c r="G6" i="4"/>
  <c r="H6" i="4"/>
  <c r="I6" i="3"/>
  <c r="E6" i="3"/>
  <c r="H6" i="3"/>
  <c r="F6" i="3"/>
  <c r="G6" i="3"/>
  <c r="E35" i="2"/>
  <c r="I26" i="2"/>
  <c r="H29" i="2"/>
  <c r="I29" i="2"/>
  <c r="F29" i="2"/>
  <c r="G29" i="2"/>
  <c r="E29" i="2"/>
  <c r="F30" i="2"/>
  <c r="H30" i="2"/>
  <c r="I30" i="2"/>
  <c r="G30" i="2"/>
  <c r="E30" i="2"/>
  <c r="G35" i="2"/>
  <c r="F35" i="2"/>
  <c r="H35" i="2"/>
  <c r="I25" i="2"/>
  <c r="F25" i="2"/>
  <c r="H25" i="2"/>
  <c r="G25" i="2"/>
  <c r="E25" i="2"/>
  <c r="F32" i="2"/>
  <c r="H32" i="2"/>
  <c r="E32" i="2"/>
  <c r="I32" i="2"/>
  <c r="G32" i="2"/>
  <c r="G26" i="2"/>
  <c r="H26" i="2"/>
  <c r="F26" i="2"/>
  <c r="I31" i="2"/>
  <c r="G31" i="2"/>
  <c r="H31" i="2"/>
  <c r="F31" i="2"/>
  <c r="E31" i="2"/>
  <c r="F28" i="2"/>
  <c r="G28" i="2"/>
  <c r="E28" i="2"/>
  <c r="I28" i="2"/>
  <c r="H28" i="2"/>
  <c r="G27" i="2"/>
  <c r="F27" i="2"/>
  <c r="I27" i="2"/>
  <c r="H27" i="2"/>
  <c r="E27" i="2"/>
  <c r="I33" i="2"/>
  <c r="H33" i="2"/>
  <c r="G33" i="2"/>
  <c r="F33" i="2"/>
  <c r="E33" i="2"/>
  <c r="G24" i="2"/>
  <c r="F24" i="2"/>
  <c r="E24" i="2"/>
  <c r="I24" i="2"/>
  <c r="H24" i="2"/>
  <c r="G34" i="2"/>
  <c r="I34" i="2"/>
  <c r="E34" i="2"/>
  <c r="F34" i="2"/>
  <c r="H34" i="2"/>
  <c r="F23" i="2"/>
  <c r="I23" i="2"/>
  <c r="G23" i="2"/>
  <c r="H23" i="2"/>
  <c r="E23" i="2"/>
  <c r="I6" i="2"/>
  <c r="B20" i="5"/>
  <c r="C20" i="10"/>
  <c r="C14" i="9"/>
  <c r="B15" i="10"/>
  <c r="B10" i="8"/>
  <c r="C10" i="5"/>
  <c r="C18" i="8"/>
  <c r="B18" i="6"/>
  <c r="B17" i="8"/>
  <c r="B13" i="5"/>
  <c r="C11" i="4"/>
  <c r="C19" i="9"/>
  <c r="C14" i="7"/>
  <c r="C10" i="8"/>
  <c r="B16" i="10"/>
  <c r="B15" i="2"/>
  <c r="B14" i="4"/>
  <c r="C21" i="4"/>
  <c r="B19" i="8"/>
  <c r="C12" i="4"/>
  <c r="B15" i="6"/>
  <c r="B19" i="9"/>
  <c r="B10" i="3"/>
  <c r="C19" i="6"/>
  <c r="C13" i="2"/>
  <c r="C17" i="6"/>
  <c r="B10" i="7"/>
  <c r="B12" i="2"/>
  <c r="B9" i="6"/>
  <c r="C18" i="3"/>
  <c r="B10" i="5"/>
  <c r="B10" i="11"/>
  <c r="C17" i="9"/>
  <c r="C7" i="6"/>
  <c r="C7" i="3"/>
  <c r="C9" i="6"/>
  <c r="C9" i="2"/>
  <c r="B18" i="8"/>
  <c r="B11" i="5"/>
  <c r="C22" i="9"/>
  <c r="C16" i="4"/>
  <c r="C20" i="11"/>
  <c r="B15" i="9"/>
  <c r="C20" i="5"/>
  <c r="C17" i="10"/>
  <c r="B17" i="5"/>
  <c r="C16" i="8"/>
  <c r="C6" i="5"/>
  <c r="C18" i="6"/>
  <c r="B9" i="11"/>
  <c r="C11" i="5"/>
  <c r="C10" i="10"/>
  <c r="B18" i="5"/>
  <c r="C9" i="4"/>
  <c r="C20" i="8"/>
  <c r="B17" i="4"/>
  <c r="B12" i="10"/>
  <c r="B11" i="6"/>
  <c r="C17" i="4"/>
  <c r="B11" i="9"/>
  <c r="C8" i="4"/>
  <c r="B9" i="7"/>
  <c r="C15" i="4"/>
  <c r="C20" i="7"/>
  <c r="C14" i="6"/>
  <c r="C16" i="10"/>
  <c r="C22" i="2"/>
  <c r="C10" i="9"/>
  <c r="B13" i="10"/>
  <c r="C15" i="11"/>
  <c r="C16" i="7"/>
  <c r="C14" i="5"/>
  <c r="C17" i="11"/>
  <c r="C16" i="2"/>
  <c r="B19" i="11"/>
  <c r="B10" i="9"/>
  <c r="B11" i="7"/>
  <c r="C20" i="9"/>
  <c r="B17" i="7"/>
  <c r="B16" i="8"/>
  <c r="C21" i="5"/>
  <c r="C17" i="8"/>
  <c r="C19" i="7"/>
  <c r="B11" i="10"/>
  <c r="B12" i="3"/>
  <c r="B18" i="2"/>
  <c r="B18" i="11"/>
  <c r="C13" i="7"/>
  <c r="C18" i="4"/>
  <c r="C10" i="7"/>
  <c r="C12" i="9"/>
  <c r="C20" i="4"/>
  <c r="C22" i="6"/>
  <c r="B14" i="9"/>
  <c r="B16" i="6"/>
  <c r="C13" i="6"/>
  <c r="C9" i="5"/>
  <c r="C12" i="6"/>
  <c r="B17" i="2"/>
  <c r="B11" i="4"/>
  <c r="B9" i="3"/>
  <c r="B16" i="3"/>
  <c r="B8" i="10"/>
  <c r="B19" i="2"/>
  <c r="C12" i="11"/>
  <c r="C22" i="7"/>
  <c r="C13" i="5"/>
  <c r="B19" i="10"/>
  <c r="C18" i="10"/>
  <c r="C21" i="10"/>
  <c r="C16" i="9"/>
  <c r="C15" i="6"/>
  <c r="C21" i="11"/>
  <c r="C18" i="11"/>
  <c r="B9" i="10"/>
  <c r="C15" i="9"/>
  <c r="B9" i="2"/>
  <c r="C10" i="11"/>
  <c r="B8" i="7"/>
  <c r="B18" i="4"/>
  <c r="C15" i="7"/>
  <c r="B16" i="2"/>
  <c r="B9" i="5"/>
  <c r="C10" i="3"/>
  <c r="C12" i="3"/>
  <c r="C19" i="4"/>
  <c r="C20" i="3"/>
  <c r="C13" i="4"/>
  <c r="C19" i="5"/>
  <c r="C17" i="2"/>
  <c r="B12" i="5"/>
  <c r="C9" i="3"/>
  <c r="C10" i="2"/>
  <c r="B10" i="6"/>
  <c r="B13" i="2"/>
  <c r="B19" i="6"/>
  <c r="C8" i="2"/>
  <c r="C11" i="2"/>
  <c r="B14" i="3"/>
  <c r="B18" i="3"/>
  <c r="B12" i="11"/>
  <c r="C12" i="2"/>
  <c r="B10" i="2"/>
  <c r="C19" i="2"/>
  <c r="C21" i="3"/>
  <c r="B13" i="4"/>
  <c r="C19" i="3"/>
  <c r="C14" i="2"/>
  <c r="C7" i="4"/>
  <c r="C10" i="6"/>
  <c r="C9" i="11"/>
  <c r="B11" i="2"/>
  <c r="C11" i="3"/>
  <c r="C8" i="11"/>
  <c r="B20" i="4"/>
  <c r="C22" i="5"/>
  <c r="B16" i="11"/>
  <c r="C11" i="11"/>
  <c r="C16" i="11"/>
  <c r="C16" i="6"/>
  <c r="C12" i="7"/>
  <c r="C18" i="2"/>
  <c r="C22" i="3"/>
  <c r="C15" i="5"/>
  <c r="B12" i="6"/>
  <c r="C13" i="9"/>
  <c r="B13" i="9"/>
  <c r="C8" i="3"/>
  <c r="C10" i="4"/>
  <c r="B13" i="8"/>
  <c r="C8" i="7"/>
  <c r="C7" i="8"/>
  <c r="C16" i="3"/>
  <c r="B11" i="3"/>
  <c r="B17" i="6"/>
  <c r="C11" i="7"/>
  <c r="B19" i="4"/>
  <c r="B10" i="10"/>
  <c r="B19" i="5"/>
  <c r="C22" i="10"/>
  <c r="B15" i="5"/>
  <c r="C21" i="8"/>
  <c r="C15" i="2"/>
  <c r="B16" i="4"/>
  <c r="C18" i="7"/>
  <c r="B17" i="3"/>
  <c r="B12" i="8"/>
  <c r="B17" i="11"/>
  <c r="B15" i="4"/>
  <c r="B13" i="7"/>
  <c r="C18" i="5"/>
  <c r="C21" i="7"/>
  <c r="B9" i="8"/>
  <c r="C7" i="9"/>
  <c r="C12" i="8"/>
  <c r="B12" i="9"/>
  <c r="C8" i="5"/>
  <c r="B17" i="10"/>
  <c r="C22" i="8"/>
  <c r="C17" i="5"/>
  <c r="C11" i="8"/>
  <c r="B12" i="4"/>
  <c r="C12" i="10"/>
  <c r="C19" i="8"/>
  <c r="C8" i="6"/>
  <c r="C14" i="8"/>
  <c r="C22" i="4"/>
  <c r="B15" i="8"/>
  <c r="B17" i="9"/>
  <c r="C14" i="11"/>
  <c r="B15" i="11"/>
  <c r="C19" i="11"/>
  <c r="C14" i="4"/>
  <c r="C13" i="11"/>
  <c r="C19" i="10"/>
  <c r="C9" i="9"/>
  <c r="C21" i="9"/>
  <c r="B18" i="7"/>
  <c r="B10" i="4"/>
  <c r="B18" i="10"/>
  <c r="C14" i="10"/>
  <c r="C11" i="10"/>
  <c r="C15" i="8"/>
  <c r="C13" i="3"/>
  <c r="C13" i="10"/>
  <c r="C8" i="10"/>
  <c r="C15" i="10"/>
  <c r="B13" i="3"/>
  <c r="C9" i="8"/>
  <c r="B9" i="9"/>
  <c r="C8" i="8"/>
  <c r="C11" i="9"/>
  <c r="C20" i="6"/>
  <c r="C7" i="10"/>
  <c r="B18" i="9"/>
  <c r="B11" i="8"/>
  <c r="C8" i="9"/>
  <c r="C17" i="7"/>
  <c r="C7" i="2"/>
  <c r="B12" i="7"/>
  <c r="C7" i="7"/>
  <c r="B13" i="11"/>
  <c r="C16" i="5"/>
  <c r="C21" i="2"/>
  <c r="C15" i="3"/>
  <c r="C18" i="9"/>
  <c r="B16" i="9"/>
  <c r="C7" i="11"/>
  <c r="C22" i="11"/>
  <c r="B11" i="11"/>
  <c r="B9" i="4"/>
  <c r="B13" i="6"/>
  <c r="C12" i="5"/>
  <c r="B15" i="3"/>
  <c r="C7" i="5"/>
  <c r="B19" i="7"/>
  <c r="C13" i="8"/>
  <c r="B15" i="7"/>
  <c r="C17" i="3"/>
  <c r="B16" i="5"/>
  <c r="C14" i="3"/>
  <c r="C11" i="6"/>
  <c r="B16" i="7"/>
  <c r="C21" i="6"/>
  <c r="C9" i="7"/>
  <c r="C20" i="2"/>
  <c r="C9" i="10"/>
  <c r="B19" i="3"/>
  <c r="D8" i="11" l="1"/>
  <c r="I8" i="11" s="1"/>
  <c r="D7" i="11"/>
  <c r="B38" i="2"/>
  <c r="D7" i="10"/>
  <c r="I7" i="10" s="1"/>
  <c r="D8" i="10"/>
  <c r="E8" i="10" s="1"/>
  <c r="D21" i="5"/>
  <c r="E21" i="5" s="1"/>
  <c r="D21" i="6"/>
  <c r="I21" i="6" s="1"/>
  <c r="D21" i="9"/>
  <c r="E21" i="9" s="1"/>
  <c r="D21" i="10"/>
  <c r="D21" i="2"/>
  <c r="E21" i="2" s="1"/>
  <c r="D21" i="7"/>
  <c r="I21" i="7" s="1"/>
  <c r="D21" i="3"/>
  <c r="I21" i="3" s="1"/>
  <c r="D21" i="4"/>
  <c r="I21" i="4" s="1"/>
  <c r="D21" i="8"/>
  <c r="I21" i="8" s="1"/>
  <c r="D21" i="11"/>
  <c r="I21" i="11" s="1"/>
  <c r="D7" i="4"/>
  <c r="I7" i="4" s="1"/>
  <c r="D7" i="7"/>
  <c r="I7" i="7" s="1"/>
  <c r="D7" i="2"/>
  <c r="I7" i="2" s="1"/>
  <c r="D7" i="5"/>
  <c r="E7" i="5" s="1"/>
  <c r="D7" i="3"/>
  <c r="E7" i="3" s="1"/>
  <c r="D7" i="6"/>
  <c r="E7" i="6" s="1"/>
  <c r="D7" i="8"/>
  <c r="E7" i="8" s="1"/>
  <c r="D7" i="9"/>
  <c r="I7" i="9" s="1"/>
  <c r="B38" i="11"/>
  <c r="B38" i="10"/>
  <c r="B38" i="9"/>
  <c r="B38" i="8"/>
  <c r="B38" i="7"/>
  <c r="B38" i="6"/>
  <c r="B38" i="5"/>
  <c r="B38" i="4"/>
  <c r="B38" i="3"/>
  <c r="D20" i="2"/>
  <c r="E20" i="2" s="1"/>
  <c r="D20" i="6"/>
  <c r="I20" i="6" s="1"/>
  <c r="D20" i="3"/>
  <c r="I20" i="3" s="1"/>
  <c r="D20" i="4"/>
  <c r="I20" i="4" s="1"/>
  <c r="D20" i="9"/>
  <c r="I20" i="9" s="1"/>
  <c r="D20" i="7"/>
  <c r="I20" i="7" s="1"/>
  <c r="D20" i="8"/>
  <c r="E20" i="8" s="1"/>
  <c r="D20" i="5"/>
  <c r="I20" i="5" s="1"/>
  <c r="D20" i="10"/>
  <c r="I20" i="10" s="1"/>
  <c r="D20" i="11"/>
  <c r="I20" i="11" s="1"/>
  <c r="D8" i="3"/>
  <c r="E8" i="3" s="1"/>
  <c r="D8" i="5"/>
  <c r="I8" i="5" s="1"/>
  <c r="D8" i="2"/>
  <c r="I8" i="2" s="1"/>
  <c r="D8" i="4"/>
  <c r="I8" i="4" s="1"/>
  <c r="D8" i="7"/>
  <c r="I8" i="7" s="1"/>
  <c r="D8" i="9"/>
  <c r="E8" i="9" s="1"/>
  <c r="D8" i="6"/>
  <c r="I8" i="6" s="1"/>
  <c r="D8" i="8"/>
  <c r="I8" i="8" s="1"/>
  <c r="H9" i="2"/>
  <c r="D9" i="2"/>
  <c r="E9" i="2" s="1"/>
  <c r="F9" i="2"/>
  <c r="B37" i="2"/>
  <c r="G9" i="2"/>
  <c r="D9" i="3"/>
  <c r="I9" i="3" s="1"/>
  <c r="F9" i="3"/>
  <c r="B37" i="3"/>
  <c r="G9" i="3"/>
  <c r="H9" i="3"/>
  <c r="G19" i="3"/>
  <c r="D19" i="3"/>
  <c r="I19" i="3" s="1"/>
  <c r="F19" i="3"/>
  <c r="H19" i="3"/>
  <c r="D11" i="2"/>
  <c r="E11" i="2" s="1"/>
  <c r="H11" i="2"/>
  <c r="G11" i="2"/>
  <c r="F11" i="2"/>
  <c r="G14" i="2"/>
  <c r="F14" i="2"/>
  <c r="H14" i="2"/>
  <c r="D14" i="2"/>
  <c r="I14" i="2" s="1"/>
  <c r="F8" i="3"/>
  <c r="G8" i="3"/>
  <c r="H8" i="3"/>
  <c r="H19" i="4"/>
  <c r="F19" i="4"/>
  <c r="G19" i="4"/>
  <c r="D19" i="4"/>
  <c r="E19" i="4" s="1"/>
  <c r="H7" i="4"/>
  <c r="G7" i="4"/>
  <c r="F7" i="4"/>
  <c r="F10" i="5"/>
  <c r="H10" i="5"/>
  <c r="G10" i="5"/>
  <c r="D10" i="5"/>
  <c r="I10" i="5" s="1"/>
  <c r="G14" i="5"/>
  <c r="H14" i="5"/>
  <c r="D14" i="5"/>
  <c r="I14" i="5" s="1"/>
  <c r="F14" i="5"/>
  <c r="F8" i="5"/>
  <c r="G8" i="5"/>
  <c r="H8" i="5"/>
  <c r="F10" i="6"/>
  <c r="D10" i="6"/>
  <c r="E10" i="6" s="1"/>
  <c r="G10" i="6"/>
  <c r="H10" i="6"/>
  <c r="G19" i="7"/>
  <c r="D19" i="7"/>
  <c r="I19" i="7" s="1"/>
  <c r="F19" i="7"/>
  <c r="H19" i="7"/>
  <c r="D9" i="7"/>
  <c r="I9" i="7" s="1"/>
  <c r="H9" i="7"/>
  <c r="F9" i="7"/>
  <c r="G9" i="7"/>
  <c r="B37" i="7"/>
  <c r="G10" i="7"/>
  <c r="F10" i="7"/>
  <c r="D10" i="7"/>
  <c r="I10" i="7" s="1"/>
  <c r="H10" i="7"/>
  <c r="H9" i="8"/>
  <c r="B37" i="8"/>
  <c r="G9" i="8"/>
  <c r="D9" i="8"/>
  <c r="E9" i="8" s="1"/>
  <c r="F9" i="8"/>
  <c r="F10" i="8"/>
  <c r="G10" i="8"/>
  <c r="H10" i="8"/>
  <c r="D10" i="8"/>
  <c r="E10" i="8" s="1"/>
  <c r="D19" i="9"/>
  <c r="E19" i="9" s="1"/>
  <c r="H19" i="9"/>
  <c r="G19" i="9"/>
  <c r="F19" i="9"/>
  <c r="F10" i="9"/>
  <c r="G10" i="9"/>
  <c r="H10" i="9"/>
  <c r="D10" i="9"/>
  <c r="I10" i="9" s="1"/>
  <c r="H10" i="10"/>
  <c r="G10" i="10"/>
  <c r="F10" i="10"/>
  <c r="D10" i="10"/>
  <c r="I10" i="10" s="1"/>
  <c r="D11" i="10"/>
  <c r="I11" i="10" s="1"/>
  <c r="H11" i="10"/>
  <c r="F11" i="10"/>
  <c r="G11" i="10"/>
  <c r="F13" i="11"/>
  <c r="G13" i="11"/>
  <c r="H13" i="11"/>
  <c r="D13" i="11"/>
  <c r="I13" i="11" s="1"/>
  <c r="D17" i="11"/>
  <c r="I17" i="11" s="1"/>
  <c r="H17" i="11"/>
  <c r="G17" i="11"/>
  <c r="F17" i="11"/>
  <c r="F10" i="11"/>
  <c r="G10" i="11"/>
  <c r="H10" i="11"/>
  <c r="D10" i="11"/>
  <c r="I10" i="11" s="1"/>
  <c r="F13" i="3"/>
  <c r="H13" i="3"/>
  <c r="G13" i="3"/>
  <c r="D13" i="3"/>
  <c r="I13" i="3" s="1"/>
  <c r="H20" i="2"/>
  <c r="G20" i="2"/>
  <c r="F20" i="2"/>
  <c r="D18" i="2"/>
  <c r="I18" i="2" s="1"/>
  <c r="F18" i="2"/>
  <c r="G18" i="2"/>
  <c r="H18" i="2"/>
  <c r="F22" i="2"/>
  <c r="I22" i="2"/>
  <c r="G22" i="2"/>
  <c r="H22" i="2"/>
  <c r="D12" i="4"/>
  <c r="I12" i="4" s="1"/>
  <c r="H12" i="4"/>
  <c r="G12" i="4"/>
  <c r="F12" i="4"/>
  <c r="D14" i="4"/>
  <c r="I14" i="4" s="1"/>
  <c r="H14" i="4"/>
  <c r="F14" i="4"/>
  <c r="G14" i="4"/>
  <c r="E22" i="4"/>
  <c r="H22" i="4"/>
  <c r="G22" i="4"/>
  <c r="F22" i="4"/>
  <c r="I22" i="4"/>
  <c r="D18" i="5"/>
  <c r="I18" i="5" s="1"/>
  <c r="G18" i="5"/>
  <c r="H18" i="5"/>
  <c r="F18" i="5"/>
  <c r="D13" i="5"/>
  <c r="E13" i="5" s="1"/>
  <c r="H13" i="5"/>
  <c r="F13" i="5"/>
  <c r="G13" i="5"/>
  <c r="H21" i="5"/>
  <c r="F21" i="5"/>
  <c r="G21" i="5"/>
  <c r="G11" i="6"/>
  <c r="H11" i="6"/>
  <c r="D11" i="6"/>
  <c r="E11" i="6" s="1"/>
  <c r="F11" i="6"/>
  <c r="F20" i="6"/>
  <c r="G20" i="6"/>
  <c r="H20" i="6"/>
  <c r="F22" i="7"/>
  <c r="G22" i="7"/>
  <c r="I22" i="7"/>
  <c r="H22" i="7"/>
  <c r="E22" i="7"/>
  <c r="F7" i="7"/>
  <c r="G7" i="7"/>
  <c r="H7" i="7"/>
  <c r="D18" i="7"/>
  <c r="E18" i="7" s="1"/>
  <c r="F18" i="7"/>
  <c r="H18" i="7"/>
  <c r="G18" i="7"/>
  <c r="F15" i="8"/>
  <c r="G15" i="8"/>
  <c r="H15" i="8"/>
  <c r="D15" i="8"/>
  <c r="I15" i="8" s="1"/>
  <c r="F18" i="8"/>
  <c r="G18" i="8"/>
  <c r="H18" i="8"/>
  <c r="D18" i="8"/>
  <c r="I18" i="8" s="1"/>
  <c r="G15" i="9"/>
  <c r="D15" i="9"/>
  <c r="I15" i="9" s="1"/>
  <c r="F15" i="9"/>
  <c r="H15" i="9"/>
  <c r="D13" i="10"/>
  <c r="I13" i="10" s="1"/>
  <c r="H13" i="10"/>
  <c r="G13" i="10"/>
  <c r="F13" i="10"/>
  <c r="G16" i="10"/>
  <c r="D16" i="10"/>
  <c r="I16" i="10" s="1"/>
  <c r="F16" i="10"/>
  <c r="H16" i="10"/>
  <c r="F8" i="11"/>
  <c r="G8" i="11"/>
  <c r="H8" i="11"/>
  <c r="H8" i="2"/>
  <c r="F8" i="2"/>
  <c r="G8" i="2"/>
  <c r="F22" i="3"/>
  <c r="I22" i="3"/>
  <c r="H22" i="3"/>
  <c r="G22" i="3"/>
  <c r="E22" i="3"/>
  <c r="G20" i="3"/>
  <c r="F20" i="3"/>
  <c r="H20" i="3"/>
  <c r="F7" i="2"/>
  <c r="G7" i="2"/>
  <c r="H7" i="2"/>
  <c r="F15" i="3"/>
  <c r="G15" i="3"/>
  <c r="H15" i="3"/>
  <c r="D15" i="3"/>
  <c r="I15" i="3" s="1"/>
  <c r="D16" i="2"/>
  <c r="E16" i="2" s="1"/>
  <c r="F16" i="2"/>
  <c r="G16" i="2"/>
  <c r="H16" i="2"/>
  <c r="G16" i="3"/>
  <c r="H16" i="3"/>
  <c r="D16" i="3"/>
  <c r="I16" i="3" s="1"/>
  <c r="F16" i="3"/>
  <c r="H17" i="3"/>
  <c r="D17" i="3"/>
  <c r="I17" i="3" s="1"/>
  <c r="F17" i="3"/>
  <c r="G17" i="3"/>
  <c r="H11" i="4"/>
  <c r="G11" i="4"/>
  <c r="D11" i="4"/>
  <c r="I11" i="4" s="1"/>
  <c r="F11" i="4"/>
  <c r="H9" i="4"/>
  <c r="B37" i="4"/>
  <c r="G9" i="4"/>
  <c r="F9" i="4"/>
  <c r="D9" i="4"/>
  <c r="E9" i="4" s="1"/>
  <c r="H17" i="4"/>
  <c r="F17" i="4"/>
  <c r="D17" i="4"/>
  <c r="E17" i="4" s="1"/>
  <c r="G17" i="4"/>
  <c r="H8" i="4"/>
  <c r="F8" i="4"/>
  <c r="G8" i="4"/>
  <c r="F20" i="4"/>
  <c r="H20" i="4"/>
  <c r="G20" i="4"/>
  <c r="F15" i="5"/>
  <c r="H15" i="5"/>
  <c r="D15" i="5"/>
  <c r="E15" i="5" s="1"/>
  <c r="G15" i="5"/>
  <c r="G17" i="5"/>
  <c r="F17" i="5"/>
  <c r="H17" i="5"/>
  <c r="D17" i="5"/>
  <c r="I17" i="5" s="1"/>
  <c r="F7" i="5"/>
  <c r="H7" i="5"/>
  <c r="G7" i="5"/>
  <c r="D16" i="6"/>
  <c r="E16" i="6" s="1"/>
  <c r="G16" i="6"/>
  <c r="F16" i="6"/>
  <c r="H16" i="6"/>
  <c r="F14" i="6"/>
  <c r="D14" i="6"/>
  <c r="E14" i="6" s="1"/>
  <c r="G14" i="6"/>
  <c r="H14" i="6"/>
  <c r="F17" i="6"/>
  <c r="D17" i="6"/>
  <c r="E17" i="6" s="1"/>
  <c r="G17" i="6"/>
  <c r="H17" i="6"/>
  <c r="G21" i="6"/>
  <c r="F21" i="6"/>
  <c r="H21" i="6"/>
  <c r="D13" i="6"/>
  <c r="E13" i="6" s="1"/>
  <c r="F13" i="6"/>
  <c r="H13" i="6"/>
  <c r="G13" i="6"/>
  <c r="H16" i="7"/>
  <c r="D16" i="7"/>
  <c r="E16" i="7" s="1"/>
  <c r="G16" i="7"/>
  <c r="F16" i="7"/>
  <c r="D17" i="7"/>
  <c r="I17" i="7" s="1"/>
  <c r="H17" i="7"/>
  <c r="G17" i="7"/>
  <c r="F17" i="7"/>
  <c r="F8" i="7"/>
  <c r="H8" i="7"/>
  <c r="G8" i="7"/>
  <c r="D14" i="8"/>
  <c r="I14" i="8" s="1"/>
  <c r="H14" i="8"/>
  <c r="G14" i="8"/>
  <c r="F14" i="8"/>
  <c r="G13" i="8"/>
  <c r="D13" i="8"/>
  <c r="E13" i="8" s="1"/>
  <c r="F13" i="8"/>
  <c r="H13" i="8"/>
  <c r="G17" i="8"/>
  <c r="D17" i="8"/>
  <c r="E17" i="8" s="1"/>
  <c r="F17" i="8"/>
  <c r="H17" i="8"/>
  <c r="H20" i="9"/>
  <c r="F20" i="9"/>
  <c r="G20" i="9"/>
  <c r="F12" i="9"/>
  <c r="G12" i="9"/>
  <c r="H12" i="9"/>
  <c r="D12" i="9"/>
  <c r="I12" i="9" s="1"/>
  <c r="F8" i="9"/>
  <c r="H8" i="9"/>
  <c r="G8" i="9"/>
  <c r="F17" i="9"/>
  <c r="G17" i="9"/>
  <c r="H17" i="9"/>
  <c r="D17" i="9"/>
  <c r="I17" i="9" s="1"/>
  <c r="G21" i="9"/>
  <c r="F21" i="9"/>
  <c r="H21" i="9"/>
  <c r="F15" i="10"/>
  <c r="D15" i="10"/>
  <c r="I15" i="10" s="1"/>
  <c r="G15" i="10"/>
  <c r="H15" i="10"/>
  <c r="I21" i="10"/>
  <c r="E21" i="10"/>
  <c r="G21" i="10"/>
  <c r="F21" i="10"/>
  <c r="H21" i="10"/>
  <c r="F9" i="10"/>
  <c r="D9" i="10"/>
  <c r="I9" i="10" s="1"/>
  <c r="G9" i="10"/>
  <c r="B37" i="10"/>
  <c r="H9" i="10"/>
  <c r="H17" i="10"/>
  <c r="F17" i="10"/>
  <c r="D17" i="10"/>
  <c r="E17" i="10" s="1"/>
  <c r="G17" i="10"/>
  <c r="G18" i="11"/>
  <c r="H18" i="11"/>
  <c r="F18" i="11"/>
  <c r="D18" i="11"/>
  <c r="I18" i="11" s="1"/>
  <c r="H12" i="11"/>
  <c r="G12" i="11"/>
  <c r="D12" i="11"/>
  <c r="I12" i="11" s="1"/>
  <c r="F12" i="11"/>
  <c r="D13" i="4"/>
  <c r="I13" i="4" s="1"/>
  <c r="H13" i="4"/>
  <c r="G13" i="4"/>
  <c r="F13" i="4"/>
  <c r="E22" i="5"/>
  <c r="F22" i="5"/>
  <c r="I22" i="5"/>
  <c r="H22" i="5"/>
  <c r="G22" i="5"/>
  <c r="D12" i="5"/>
  <c r="E12" i="5" s="1"/>
  <c r="F12" i="5"/>
  <c r="H12" i="5"/>
  <c r="G12" i="5"/>
  <c r="H19" i="6"/>
  <c r="G19" i="6"/>
  <c r="F19" i="6"/>
  <c r="D19" i="6"/>
  <c r="I19" i="6" s="1"/>
  <c r="H9" i="6"/>
  <c r="B37" i="6"/>
  <c r="G9" i="6"/>
  <c r="F9" i="6"/>
  <c r="D9" i="6"/>
  <c r="E9" i="6" s="1"/>
  <c r="F20" i="7"/>
  <c r="H20" i="7"/>
  <c r="G20" i="7"/>
  <c r="G13" i="7"/>
  <c r="D13" i="7"/>
  <c r="E13" i="7" s="1"/>
  <c r="F13" i="7"/>
  <c r="H13" i="7"/>
  <c r="H20" i="8"/>
  <c r="G20" i="8"/>
  <c r="F20" i="8"/>
  <c r="G19" i="8"/>
  <c r="D19" i="8"/>
  <c r="E19" i="8" s="1"/>
  <c r="F19" i="8"/>
  <c r="H19" i="8"/>
  <c r="D11" i="9"/>
  <c r="I11" i="9" s="1"/>
  <c r="H11" i="9"/>
  <c r="G11" i="9"/>
  <c r="F11" i="9"/>
  <c r="F22" i="9"/>
  <c r="H22" i="9"/>
  <c r="E22" i="9"/>
  <c r="I22" i="9"/>
  <c r="G22" i="9"/>
  <c r="E22" i="10"/>
  <c r="F22" i="10"/>
  <c r="H22" i="10"/>
  <c r="I22" i="10"/>
  <c r="G22" i="10"/>
  <c r="H7" i="10"/>
  <c r="F7" i="10"/>
  <c r="G7" i="10"/>
  <c r="H9" i="11"/>
  <c r="B37" i="11"/>
  <c r="F9" i="11"/>
  <c r="D9" i="11"/>
  <c r="I9" i="11" s="1"/>
  <c r="G9" i="11"/>
  <c r="F19" i="11"/>
  <c r="G19" i="11"/>
  <c r="H19" i="11"/>
  <c r="D19" i="11"/>
  <c r="I19" i="11" s="1"/>
  <c r="G14" i="9"/>
  <c r="D14" i="9"/>
  <c r="I14" i="9" s="1"/>
  <c r="F14" i="9"/>
  <c r="H14" i="9"/>
  <c r="F7" i="3"/>
  <c r="H7" i="3"/>
  <c r="G7" i="3"/>
  <c r="F17" i="2"/>
  <c r="D17" i="2"/>
  <c r="E17" i="2" s="1"/>
  <c r="H17" i="2"/>
  <c r="G17" i="2"/>
  <c r="G21" i="2"/>
  <c r="F21" i="2"/>
  <c r="H21" i="2"/>
  <c r="D11" i="3"/>
  <c r="I11" i="3" s="1"/>
  <c r="H11" i="3"/>
  <c r="G11" i="3"/>
  <c r="F11" i="3"/>
  <c r="G12" i="3"/>
  <c r="F12" i="3"/>
  <c r="D12" i="3"/>
  <c r="I12" i="3" s="1"/>
  <c r="H12" i="3"/>
  <c r="F10" i="4"/>
  <c r="H10" i="4"/>
  <c r="D10" i="4"/>
  <c r="E10" i="4" s="1"/>
  <c r="G10" i="4"/>
  <c r="D16" i="5"/>
  <c r="I16" i="5" s="1"/>
  <c r="G16" i="5"/>
  <c r="H16" i="5"/>
  <c r="F16" i="5"/>
  <c r="H8" i="6"/>
  <c r="G8" i="6"/>
  <c r="F8" i="6"/>
  <c r="G18" i="6"/>
  <c r="H18" i="6"/>
  <c r="D18" i="6"/>
  <c r="I18" i="6" s="1"/>
  <c r="F18" i="6"/>
  <c r="H11" i="7"/>
  <c r="G11" i="7"/>
  <c r="D11" i="7"/>
  <c r="I11" i="7" s="1"/>
  <c r="F11" i="7"/>
  <c r="F14" i="7"/>
  <c r="H14" i="7"/>
  <c r="G14" i="7"/>
  <c r="D14" i="7"/>
  <c r="E14" i="7" s="1"/>
  <c r="F21" i="7"/>
  <c r="G21" i="7"/>
  <c r="H21" i="7"/>
  <c r="F8" i="8"/>
  <c r="H8" i="8"/>
  <c r="G8" i="8"/>
  <c r="G11" i="8"/>
  <c r="D11" i="8"/>
  <c r="I11" i="8" s="1"/>
  <c r="F11" i="8"/>
  <c r="H11" i="8"/>
  <c r="G16" i="9"/>
  <c r="D16" i="9"/>
  <c r="I16" i="9" s="1"/>
  <c r="F16" i="9"/>
  <c r="H16" i="9"/>
  <c r="D14" i="10"/>
  <c r="I14" i="10" s="1"/>
  <c r="H14" i="10"/>
  <c r="G14" i="10"/>
  <c r="F14" i="10"/>
  <c r="I8" i="10"/>
  <c r="F8" i="10"/>
  <c r="H8" i="10"/>
  <c r="G8" i="10"/>
  <c r="G22" i="11"/>
  <c r="H22" i="11"/>
  <c r="I22" i="11"/>
  <c r="F22" i="11"/>
  <c r="E22" i="11"/>
  <c r="E7" i="11"/>
  <c r="H7" i="11"/>
  <c r="F7" i="11"/>
  <c r="G7" i="11"/>
  <c r="I7" i="11"/>
  <c r="D15" i="11"/>
  <c r="I15" i="11" s="1"/>
  <c r="H15" i="11"/>
  <c r="F15" i="11"/>
  <c r="G15" i="11"/>
  <c r="F11" i="11"/>
  <c r="D11" i="11"/>
  <c r="E11" i="11" s="1"/>
  <c r="G11" i="11"/>
  <c r="H11" i="11"/>
  <c r="E6" i="5"/>
  <c r="H6" i="5"/>
  <c r="G6" i="5"/>
  <c r="I6" i="5"/>
  <c r="F6" i="5"/>
  <c r="H18" i="3"/>
  <c r="G18" i="3"/>
  <c r="F18" i="3"/>
  <c r="D18" i="3"/>
  <c r="E18" i="3" s="1"/>
  <c r="H19" i="2"/>
  <c r="G19" i="2"/>
  <c r="D19" i="2"/>
  <c r="I19" i="2" s="1"/>
  <c r="F19" i="2"/>
  <c r="F21" i="3"/>
  <c r="G21" i="3"/>
  <c r="H21" i="3"/>
  <c r="D10" i="2"/>
  <c r="I10" i="2" s="1"/>
  <c r="F10" i="2"/>
  <c r="G10" i="2"/>
  <c r="H10" i="2"/>
  <c r="H10" i="3"/>
  <c r="G10" i="3"/>
  <c r="F10" i="3"/>
  <c r="D10" i="3"/>
  <c r="I10" i="3" s="1"/>
  <c r="H13" i="2"/>
  <c r="D13" i="2"/>
  <c r="E13" i="2" s="1"/>
  <c r="F13" i="2"/>
  <c r="G13" i="2"/>
  <c r="F12" i="2"/>
  <c r="H12" i="2"/>
  <c r="D12" i="2"/>
  <c r="E12" i="2" s="1"/>
  <c r="G12" i="2"/>
  <c r="F15" i="2"/>
  <c r="D15" i="2"/>
  <c r="E15" i="2" s="1"/>
  <c r="G15" i="2"/>
  <c r="H15" i="2"/>
  <c r="H16" i="4"/>
  <c r="G16" i="4"/>
  <c r="F16" i="4"/>
  <c r="D16" i="4"/>
  <c r="I16" i="4" s="1"/>
  <c r="F18" i="4"/>
  <c r="G18" i="4"/>
  <c r="H18" i="4"/>
  <c r="D18" i="4"/>
  <c r="E18" i="4" s="1"/>
  <c r="F15" i="4"/>
  <c r="H15" i="4"/>
  <c r="D15" i="4"/>
  <c r="E15" i="4" s="1"/>
  <c r="G15" i="4"/>
  <c r="G21" i="4"/>
  <c r="F21" i="4"/>
  <c r="H21" i="4"/>
  <c r="F9" i="5"/>
  <c r="H9" i="5"/>
  <c r="B37" i="5"/>
  <c r="D9" i="5"/>
  <c r="I9" i="5" s="1"/>
  <c r="G9" i="5"/>
  <c r="F11" i="5"/>
  <c r="D11" i="5"/>
  <c r="I11" i="5" s="1"/>
  <c r="G11" i="5"/>
  <c r="H11" i="5"/>
  <c r="H19" i="5"/>
  <c r="F19" i="5"/>
  <c r="G19" i="5"/>
  <c r="D19" i="5"/>
  <c r="I19" i="5" s="1"/>
  <c r="F20" i="5"/>
  <c r="H20" i="5"/>
  <c r="G20" i="5"/>
  <c r="D12" i="6"/>
  <c r="I12" i="6" s="1"/>
  <c r="G12" i="6"/>
  <c r="F12" i="6"/>
  <c r="H12" i="6"/>
  <c r="G22" i="6"/>
  <c r="H22" i="6"/>
  <c r="F22" i="6"/>
  <c r="I22" i="6"/>
  <c r="E22" i="6"/>
  <c r="G7" i="6"/>
  <c r="F7" i="6"/>
  <c r="H7" i="6"/>
  <c r="G15" i="6"/>
  <c r="H15" i="6"/>
  <c r="D15" i="6"/>
  <c r="I15" i="6" s="1"/>
  <c r="F15" i="6"/>
  <c r="F12" i="7"/>
  <c r="D12" i="7"/>
  <c r="I12" i="7" s="1"/>
  <c r="G12" i="7"/>
  <c r="H12" i="7"/>
  <c r="F15" i="7"/>
  <c r="H15" i="7"/>
  <c r="D15" i="7"/>
  <c r="I15" i="7" s="1"/>
  <c r="G15" i="7"/>
  <c r="G16" i="8"/>
  <c r="D16" i="8"/>
  <c r="I16" i="8" s="1"/>
  <c r="F16" i="8"/>
  <c r="H16" i="8"/>
  <c r="H12" i="8"/>
  <c r="F12" i="8"/>
  <c r="D12" i="8"/>
  <c r="I12" i="8" s="1"/>
  <c r="G12" i="8"/>
  <c r="H22" i="8"/>
  <c r="E22" i="8"/>
  <c r="G22" i="8"/>
  <c r="F22" i="8"/>
  <c r="I22" i="8"/>
  <c r="H7" i="8"/>
  <c r="F7" i="8"/>
  <c r="G7" i="8"/>
  <c r="H21" i="8"/>
  <c r="G21" i="8"/>
  <c r="F21" i="8"/>
  <c r="F13" i="9"/>
  <c r="G13" i="9"/>
  <c r="H13" i="9"/>
  <c r="D13" i="9"/>
  <c r="E13" i="9" s="1"/>
  <c r="G9" i="9"/>
  <c r="D9" i="9"/>
  <c r="I9" i="9" s="1"/>
  <c r="F9" i="9"/>
  <c r="H9" i="9"/>
  <c r="B37" i="9"/>
  <c r="F7" i="9"/>
  <c r="G7" i="9"/>
  <c r="H7" i="9"/>
  <c r="H18" i="9"/>
  <c r="F18" i="9"/>
  <c r="D18" i="9"/>
  <c r="I18" i="9" s="1"/>
  <c r="G18" i="9"/>
  <c r="G12" i="10"/>
  <c r="D12" i="10"/>
  <c r="E12" i="10" s="1"/>
  <c r="F12" i="10"/>
  <c r="H12" i="10"/>
  <c r="F20" i="10"/>
  <c r="H20" i="10"/>
  <c r="E20" i="10"/>
  <c r="G20" i="10"/>
  <c r="G18" i="10"/>
  <c r="D18" i="10"/>
  <c r="I18" i="10" s="1"/>
  <c r="F18" i="10"/>
  <c r="H18" i="10"/>
  <c r="H19" i="10"/>
  <c r="G19" i="10"/>
  <c r="D19" i="10"/>
  <c r="I19" i="10" s="1"/>
  <c r="F19" i="10"/>
  <c r="F21" i="11"/>
  <c r="H21" i="11"/>
  <c r="E21" i="11"/>
  <c r="G21" i="11"/>
  <c r="D16" i="11"/>
  <c r="I16" i="11" s="1"/>
  <c r="H16" i="11"/>
  <c r="F16" i="11"/>
  <c r="G16" i="11"/>
  <c r="D14" i="11"/>
  <c r="I14" i="11" s="1"/>
  <c r="F14" i="11"/>
  <c r="H14" i="11"/>
  <c r="G14" i="11"/>
  <c r="F20" i="11"/>
  <c r="H20" i="11"/>
  <c r="G20" i="11"/>
  <c r="G14" i="3"/>
  <c r="F14" i="3"/>
  <c r="D14" i="3"/>
  <c r="I14" i="3" s="1"/>
  <c r="H14" i="3"/>
  <c r="E22" i="2"/>
  <c r="E26" i="2"/>
  <c r="I35" i="2"/>
  <c r="E8" i="11" l="1"/>
  <c r="E20" i="11"/>
  <c r="E9" i="11"/>
  <c r="E10" i="11"/>
  <c r="E18" i="10"/>
  <c r="I12" i="10"/>
  <c r="E7" i="10"/>
  <c r="E16" i="11"/>
  <c r="E14" i="11"/>
  <c r="E16" i="10"/>
  <c r="E9" i="10"/>
  <c r="E21" i="3"/>
  <c r="I7" i="3"/>
  <c r="E21" i="8"/>
  <c r="E8" i="4"/>
  <c r="I21" i="2"/>
  <c r="I7" i="8"/>
  <c r="I21" i="5"/>
  <c r="E7" i="2"/>
  <c r="I7" i="6"/>
  <c r="E21" i="7"/>
  <c r="E7" i="9"/>
  <c r="E21" i="6"/>
  <c r="I7" i="5"/>
  <c r="E21" i="4"/>
  <c r="I21" i="9"/>
  <c r="E7" i="7"/>
  <c r="E7" i="4"/>
  <c r="E20" i="7"/>
  <c r="E8" i="2"/>
  <c r="E8" i="6"/>
  <c r="E20" i="9"/>
  <c r="I20" i="2"/>
  <c r="I20" i="8"/>
  <c r="I17" i="4"/>
  <c r="I13" i="8"/>
  <c r="I17" i="8"/>
  <c r="E8" i="8"/>
  <c r="E8" i="7"/>
  <c r="E20" i="3"/>
  <c r="E19" i="6"/>
  <c r="E17" i="9"/>
  <c r="I14" i="7"/>
  <c r="E20" i="5"/>
  <c r="E13" i="4"/>
  <c r="E11" i="3"/>
  <c r="E16" i="5"/>
  <c r="E11" i="9"/>
  <c r="I13" i="7"/>
  <c r="E16" i="9"/>
  <c r="E20" i="6"/>
  <c r="E11" i="8"/>
  <c r="E9" i="5"/>
  <c r="E15" i="3"/>
  <c r="E10" i="7"/>
  <c r="I8" i="9"/>
  <c r="E20" i="4"/>
  <c r="E8" i="5"/>
  <c r="E15" i="9"/>
  <c r="I8" i="3"/>
  <c r="E10" i="2"/>
  <c r="E18" i="8"/>
  <c r="I19" i="4"/>
  <c r="E12" i="7"/>
  <c r="I15" i="4"/>
  <c r="I11" i="6"/>
  <c r="I10" i="8"/>
  <c r="I16" i="7"/>
  <c r="I9" i="2"/>
  <c r="E14" i="2"/>
  <c r="E9" i="7"/>
  <c r="G37" i="3"/>
  <c r="I16" i="6"/>
  <c r="E14" i="9"/>
  <c r="I11" i="2"/>
  <c r="E12" i="3"/>
  <c r="I10" i="6"/>
  <c r="I12" i="2"/>
  <c r="E18" i="2"/>
  <c r="I18" i="3"/>
  <c r="E12" i="4"/>
  <c r="I10" i="4"/>
  <c r="I17" i="6"/>
  <c r="E15" i="8"/>
  <c r="E19" i="7"/>
  <c r="E19" i="10"/>
  <c r="G37" i="11"/>
  <c r="F37" i="11"/>
  <c r="G37" i="7"/>
  <c r="H37" i="6"/>
  <c r="F37" i="10"/>
  <c r="I17" i="2"/>
  <c r="E14" i="5"/>
  <c r="E17" i="7"/>
  <c r="I17" i="10"/>
  <c r="E13" i="11"/>
  <c r="E16" i="8"/>
  <c r="E17" i="3"/>
  <c r="E14" i="4"/>
  <c r="I13" i="6"/>
  <c r="E13" i="3"/>
  <c r="I15" i="5"/>
  <c r="I14" i="6"/>
  <c r="E10" i="10"/>
  <c r="E10" i="9"/>
  <c r="E15" i="11"/>
  <c r="E12" i="11"/>
  <c r="F37" i="3"/>
  <c r="H37" i="9"/>
  <c r="F37" i="9"/>
  <c r="G37" i="8"/>
  <c r="G37" i="2"/>
  <c r="G37" i="9"/>
  <c r="G37" i="5"/>
  <c r="F37" i="4"/>
  <c r="E19" i="3"/>
  <c r="E10" i="3"/>
  <c r="E10" i="5"/>
  <c r="C37" i="11"/>
  <c r="G37" i="6"/>
  <c r="G37" i="4"/>
  <c r="E12" i="6"/>
  <c r="H37" i="8"/>
  <c r="E13" i="10"/>
  <c r="C37" i="6"/>
  <c r="E9" i="9"/>
  <c r="G37" i="10"/>
  <c r="H37" i="11"/>
  <c r="F37" i="8"/>
  <c r="F37" i="7"/>
  <c r="H37" i="4"/>
  <c r="C37" i="3"/>
  <c r="E16" i="4"/>
  <c r="E11" i="5"/>
  <c r="E18" i="9"/>
  <c r="I19" i="9"/>
  <c r="H37" i="5"/>
  <c r="H37" i="7"/>
  <c r="E15" i="6"/>
  <c r="C37" i="7"/>
  <c r="E14" i="8"/>
  <c r="F37" i="5"/>
  <c r="F37" i="2"/>
  <c r="F37" i="6"/>
  <c r="H37" i="2"/>
  <c r="H37" i="3"/>
  <c r="H37" i="10"/>
  <c r="B40" i="10" s="1"/>
  <c r="C37" i="5"/>
  <c r="I13" i="5"/>
  <c r="E17" i="5"/>
  <c r="E15" i="7"/>
  <c r="E12" i="8"/>
  <c r="I13" i="2"/>
  <c r="I16" i="2"/>
  <c r="I15" i="2"/>
  <c r="E14" i="3"/>
  <c r="C37" i="4"/>
  <c r="E19" i="5"/>
  <c r="I12" i="5"/>
  <c r="I9" i="8"/>
  <c r="E11" i="7"/>
  <c r="C37" i="9"/>
  <c r="E14" i="10"/>
  <c r="I11" i="11"/>
  <c r="I37" i="11" s="1"/>
  <c r="E19" i="2"/>
  <c r="C37" i="2"/>
  <c r="E9" i="3"/>
  <c r="E16" i="3"/>
  <c r="I18" i="4"/>
  <c r="I9" i="4"/>
  <c r="E11" i="4"/>
  <c r="E18" i="5"/>
  <c r="I9" i="6"/>
  <c r="E18" i="6"/>
  <c r="C37" i="8"/>
  <c r="I19" i="8"/>
  <c r="I18" i="7"/>
  <c r="I13" i="9"/>
  <c r="E11" i="10"/>
  <c r="C37" i="10"/>
  <c r="E12" i="9"/>
  <c r="E17" i="11"/>
  <c r="E18" i="11"/>
  <c r="E19" i="11"/>
  <c r="E15" i="10"/>
  <c r="I37" i="10" l="1"/>
  <c r="I37" i="3"/>
  <c r="B40" i="8"/>
  <c r="B40" i="11"/>
  <c r="I37" i="7"/>
  <c r="I37" i="6"/>
  <c r="B40" i="3"/>
  <c r="B40" i="4"/>
  <c r="E37" i="2"/>
  <c r="E37" i="4"/>
  <c r="B40" i="6"/>
  <c r="E37" i="7"/>
  <c r="E37" i="8"/>
  <c r="B40" i="9"/>
  <c r="I37" i="5"/>
  <c r="I37" i="9"/>
  <c r="B40" i="2"/>
  <c r="E37" i="9"/>
  <c r="E37" i="5"/>
  <c r="B40" i="5"/>
  <c r="B40" i="7"/>
  <c r="I37" i="8"/>
  <c r="E37" i="10"/>
  <c r="E37" i="6"/>
  <c r="I37" i="4"/>
  <c r="I37" i="2"/>
  <c r="E37" i="11"/>
  <c r="E37" i="3"/>
  <c r="B42" i="10" l="1"/>
  <c r="B42" i="11"/>
  <c r="B43" i="3"/>
  <c r="B42" i="9"/>
  <c r="B42" i="4"/>
  <c r="B43" i="7"/>
  <c r="B41" i="3"/>
  <c r="L9" i="3" s="1"/>
  <c r="AJ9" i="1" s="1"/>
  <c r="B43" i="6"/>
  <c r="B43" i="5"/>
  <c r="B41" i="10"/>
  <c r="L9" i="10" s="1"/>
  <c r="AJ16" i="1" s="1"/>
  <c r="B41" i="2"/>
  <c r="L9" i="2" s="1"/>
  <c r="AJ8" i="1" s="1"/>
  <c r="B43" i="8"/>
  <c r="B43" i="9"/>
  <c r="B41" i="6"/>
  <c r="L9" i="6" s="1"/>
  <c r="B42" i="6"/>
  <c r="B42" i="7"/>
  <c r="B42" i="5"/>
  <c r="B43" i="11"/>
  <c r="B43" i="2"/>
  <c r="B42" i="8"/>
  <c r="B41" i="4"/>
  <c r="L9" i="4" s="1"/>
  <c r="AJ10" i="1" s="1"/>
  <c r="B43" i="10"/>
  <c r="B41" i="8"/>
  <c r="L9" i="8" s="1"/>
  <c r="AJ14" i="1" s="1"/>
  <c r="B41" i="5"/>
  <c r="L9" i="5" s="1"/>
  <c r="AJ11" i="1" s="1"/>
  <c r="B41" i="9"/>
  <c r="L9" i="9" s="1"/>
  <c r="AJ15" i="1" s="1"/>
  <c r="B43" i="4"/>
  <c r="B41" i="7"/>
  <c r="L9" i="7" s="1"/>
  <c r="AJ13" i="1" s="1"/>
  <c r="B41" i="11"/>
  <c r="L9" i="11" s="1"/>
  <c r="AJ17" i="1" s="1"/>
  <c r="B42" i="2"/>
  <c r="B42" i="3"/>
  <c r="AJ12" i="1" l="1"/>
  <c r="L7" i="10"/>
  <c r="AH16" i="1" s="1"/>
  <c r="L7" i="2"/>
  <c r="AH8" i="1" s="1"/>
  <c r="L8" i="3"/>
  <c r="AI9" i="1" s="1"/>
  <c r="L7" i="8"/>
  <c r="L7" i="6"/>
  <c r="L8" i="6"/>
  <c r="AI12" i="1" s="1"/>
  <c r="L8" i="2"/>
  <c r="AI8" i="1" s="1"/>
  <c r="L8" i="10"/>
  <c r="AI16" i="1" s="1"/>
  <c r="L8" i="8"/>
  <c r="AI14" i="1" s="1"/>
  <c r="L7" i="7"/>
  <c r="L8" i="5"/>
  <c r="AI11" i="1" s="1"/>
  <c r="L8" i="11"/>
  <c r="AI17" i="1" s="1"/>
  <c r="AK17" i="1" s="1"/>
  <c r="L7" i="9"/>
  <c r="L7" i="4"/>
  <c r="L8" i="4"/>
  <c r="AI10" i="1" s="1"/>
  <c r="AK10" i="1" s="1"/>
  <c r="L8" i="9"/>
  <c r="AI15" i="1" s="1"/>
  <c r="L7" i="5"/>
  <c r="L7" i="11"/>
  <c r="AH17" i="1" s="1"/>
  <c r="L7" i="3"/>
  <c r="L8" i="7"/>
  <c r="AI13" i="1" s="1"/>
  <c r="AK13" i="1" l="1"/>
  <c r="AK14" i="1"/>
  <c r="AK11" i="1"/>
  <c r="AK9" i="1"/>
  <c r="AK12" i="1"/>
  <c r="AK15" i="1"/>
  <c r="AK16" i="1"/>
  <c r="AH9" i="1"/>
  <c r="AH10" i="1"/>
  <c r="AH13" i="1"/>
  <c r="AH11" i="1"/>
  <c r="AH15" i="1"/>
  <c r="AH12" i="1"/>
  <c r="AH14" i="1"/>
</calcChain>
</file>

<file path=xl/comments1.xml><?xml version="1.0" encoding="utf-8"?>
<comments xmlns="http://schemas.openxmlformats.org/spreadsheetml/2006/main">
  <authors>
    <author>Tom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is the original data (zeroth order).   You can  Copy and Paste your own data here.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</commentList>
</comments>
</file>

<file path=xl/sharedStrings.xml><?xml version="1.0" encoding="utf-8"?>
<sst xmlns="http://schemas.openxmlformats.org/spreadsheetml/2006/main" count="435" uniqueCount="107">
  <si>
    <t>Original</t>
  </si>
  <si>
    <t>data</t>
  </si>
  <si>
    <t xml:space="preserve"> </t>
  </si>
  <si>
    <t>Tom O'Haver (toh@umd.edu), 2013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</si>
  <si>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</si>
  <si>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</si>
  <si>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</si>
  <si>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</si>
  <si>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</si>
  <si>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</si>
  <si>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</si>
  <si>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</si>
  <si>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</si>
  <si>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</si>
  <si>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Quadratic (parabola) least squares fit to the transformed data x, ln(y)</t>
  </si>
  <si>
    <t>X*Y</t>
  </si>
  <si>
    <t>X*X</t>
  </si>
  <si>
    <t>X^3</t>
  </si>
  <si>
    <t>X^4</t>
  </si>
  <si>
    <t>X^2y</t>
  </si>
  <si>
    <t>Height</t>
  </si>
  <si>
    <t>Position</t>
  </si>
  <si>
    <t>Width</t>
  </si>
  <si>
    <r>
      <t>Note: The</t>
    </r>
    <r>
      <rPr>
        <b/>
        <sz val="10"/>
        <rFont val="Arial"/>
        <family val="2"/>
      </rPr>
      <t xml:space="preserve"> if( )</t>
    </r>
    <r>
      <rPr>
        <sz val="11"/>
        <color indexed="8"/>
        <rFont val="Calibri"/>
        <family val="2"/>
      </rPr>
      <t xml:space="preserve"> functions in these equations</t>
    </r>
  </si>
  <si>
    <t xml:space="preserve">are not part of the actual numerical calculation. </t>
  </si>
  <si>
    <t>Their purpose is simply input filtering, to eliminate</t>
  </si>
  <si>
    <t>any points that don't have both X and Y values</t>
  </si>
  <si>
    <t xml:space="preserve">and to eliminate any Y values that are zero or </t>
  </si>
  <si>
    <t>negative (for which a natural log can not be calculated)</t>
  </si>
  <si>
    <t>sum</t>
  </si>
  <si>
    <t>number of points (n)</t>
  </si>
  <si>
    <t>Denominator (D)</t>
  </si>
  <si>
    <t>a</t>
  </si>
  <si>
    <r>
      <t xml:space="preserve"> (coefficient of the X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 xml:space="preserve"> term; equals zero if best-fit line is straight)</t>
    </r>
  </si>
  <si>
    <t>b</t>
  </si>
  <si>
    <t xml:space="preserve"> (coefficient of the X term, like the slope)</t>
  </si>
  <si>
    <t xml:space="preserve"> (the constant, like the intercept)</t>
  </si>
  <si>
    <t>Summary of equations:</t>
  </si>
  <si>
    <t>Cell B28</t>
  </si>
  <si>
    <t>n=number of x,y data points</t>
  </si>
  <si>
    <t>Cell B27</t>
  </si>
  <si>
    <t>sumx=Σx</t>
  </si>
  <si>
    <t>Cell C27</t>
  </si>
  <si>
    <t>sumy=Σy</t>
  </si>
  <si>
    <t>Cell D27</t>
  </si>
  <si>
    <t>sumxy=Σx*y</t>
  </si>
  <si>
    <t>Cell E27</t>
  </si>
  <si>
    <t>sumx2=Σx*x</t>
  </si>
  <si>
    <t>Cell F27</t>
  </si>
  <si>
    <t>sumx3=Σx^3</t>
  </si>
  <si>
    <t>Cell G27</t>
  </si>
  <si>
    <t>sumx3=Σx^4</t>
  </si>
  <si>
    <t>Cell H27</t>
  </si>
  <si>
    <t>sumx2y=Σ(x^2)*y</t>
  </si>
  <si>
    <t>Cell B30</t>
  </si>
  <si>
    <t>D=n*sumx2*sumx4+2*sumx*sumx2*sumx3-sumx2^3-sumx^2*sumx4-n*sumx3^2</t>
  </si>
  <si>
    <t>Cell B31</t>
  </si>
  <si>
    <t>a=(n*sumx2*sumx2y+sumx*sumx3*sumy+sumx*sumx2*sumxy-sumx2^2*sumy-sumx^2*sumx2y-n*sumx3*sumxy)/D</t>
  </si>
  <si>
    <t>Cell B32</t>
  </si>
  <si>
    <t>b=(n*sumx4*sumxy+sumx*sumx2*sumx2y+sumx2*sumx3*sumy-sumx2^2*sumxy-sumx*sumx4*sumy-n*sumx3*sumx2y)/D</t>
  </si>
  <si>
    <t>Cell B33</t>
  </si>
  <si>
    <t>c=(sumx2*sumx4*sumy+sumx2*sumx3*sumxy+sumx*sumx3*sumx2y-sumx2^2*sumx2y-sumx*sumx4*sumxy-sumx3^2*sumy)/D</t>
  </si>
  <si>
    <t>Calculated Gaussian parameters:</t>
  </si>
  <si>
    <t>Cell K7</t>
  </si>
  <si>
    <t xml:space="preserve">Height = EXP(c-a*(b/(2*a))^2) </t>
  </si>
  <si>
    <t>Cell K8</t>
  </si>
  <si>
    <t>Position = -b/(2*a)'</t>
  </si>
  <si>
    <t>Cell K9</t>
  </si>
  <si>
    <t>Width = 2.35703/(SQRT(2)*SQRT(-a))</t>
  </si>
  <si>
    <t>peaks found</t>
  </si>
  <si>
    <t># of peaks so far</t>
  </si>
  <si>
    <t>Peak #</t>
  </si>
  <si>
    <t>peak#</t>
  </si>
  <si>
    <t>match</t>
  </si>
  <si>
    <t>row #</t>
  </si>
  <si>
    <t>Peak 1</t>
  </si>
  <si>
    <t>ln(y)</t>
  </si>
  <si>
    <t>CoeffC</t>
  </si>
  <si>
    <t>Gaussian parameters calculated from coefficients a,b, and c.</t>
  </si>
  <si>
    <t>EXP(CoeffC-a*(b/(2*a))^2)</t>
  </si>
  <si>
    <t>b/(2*a)</t>
  </si>
  <si>
    <t>2.35703/(SQRT(2)*SQRT(-a))</t>
  </si>
  <si>
    <t>Peak 2</t>
  </si>
  <si>
    <t>Peak 3</t>
  </si>
  <si>
    <t>Peak 4</t>
  </si>
  <si>
    <t>Peak 5</t>
  </si>
  <si>
    <t>Peak 6</t>
  </si>
  <si>
    <t>Peak 7</t>
  </si>
  <si>
    <t>Peak 8</t>
  </si>
  <si>
    <t>Peak 9</t>
  </si>
  <si>
    <t>Peak 10</t>
  </si>
  <si>
    <t>measured peak height</t>
  </si>
  <si>
    <t>measured peak position</t>
  </si>
  <si>
    <t>measured peak width</t>
  </si>
  <si>
    <t>sum of..</t>
  </si>
  <si>
    <t>sheet</t>
  </si>
  <si>
    <t>In this example, the x,y signal data in column A and B, rows 8 to 263, are calculated by formula.  You can change the signal parameters in column AC, rows 2-4.</t>
  </si>
  <si>
    <t>The green cells are variables that you can change.</t>
  </si>
  <si>
    <t>Coefficients  ---&gt;</t>
  </si>
  <si>
    <t>The derivative and smooth functions are defined by the 17 coefficients in row 5, columns J through Z.</t>
  </si>
  <si>
    <t>Gaussian Peak Parameters</t>
  </si>
  <si>
    <t>Noise</t>
  </si>
  <si>
    <t>height</t>
  </si>
  <si>
    <t>position</t>
  </si>
  <si>
    <t>width</t>
  </si>
  <si>
    <t xml:space="preserve"> peak width (FWHM)</t>
  </si>
  <si>
    <t>Demonstration of peak detection and measurement of a calculated sum of 5 Gaussian peaks with noise.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</si>
</sst>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39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17"/>
      <name val="Calibri"/>
      <family val="2"/>
    </font>
    <font>
      <b/>
      <sz val="12"/>
      <color indexed="60"/>
      <name val="Calibri"/>
      <family val="2"/>
    </font>
    <font>
      <b/>
      <sz val="11"/>
      <color rgb="FFFF0000"/>
      <name val="Calibri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12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20" fillId="0" borderId="0" xfId="0" applyFont="1"/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12" fillId="10" borderId="10" xfId="36" applyBorder="1" applyAlignment="1">
      <alignment horizontal="center"/>
    </xf>
    <xf numFmtId="0" fontId="24" fillId="7" borderId="0" xfId="29" applyFont="1" applyBorder="1" applyAlignment="1">
      <alignment horizontal="center"/>
    </xf>
    <xf numFmtId="0" fontId="24" fillId="7" borderId="14" xfId="29" applyFont="1" applyBorder="1" applyAlignment="1">
      <alignment horizontal="center"/>
    </xf>
    <xf numFmtId="0" fontId="24" fillId="7" borderId="15" xfId="29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4" fillId="7" borderId="13" xfId="29" applyFont="1" applyBorder="1" applyAlignment="1">
      <alignment horizontal="center"/>
    </xf>
    <xf numFmtId="0" fontId="25" fillId="10" borderId="10" xfId="36" applyFont="1" applyBorder="1"/>
    <xf numFmtId="0" fontId="25" fillId="10" borderId="16" xfId="36" applyFont="1" applyBorder="1"/>
    <xf numFmtId="0" fontId="25" fillId="10" borderId="13" xfId="36" applyFont="1" applyBorder="1"/>
    <xf numFmtId="0" fontId="26" fillId="0" borderId="0" xfId="0" applyFont="1"/>
    <xf numFmtId="0" fontId="6" fillId="7" borderId="0" xfId="29" applyAlignment="1">
      <alignment horizontal="right" vertical="center" wrapText="1"/>
    </xf>
    <xf numFmtId="0" fontId="0" fillId="0" borderId="18" xfId="0" applyBorder="1"/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Fill="1" applyBorder="1"/>
    <xf numFmtId="0" fontId="31" fillId="0" borderId="20" xfId="0" applyFont="1" applyBorder="1"/>
    <xf numFmtId="0" fontId="0" fillId="0" borderId="21" xfId="0" applyBorder="1"/>
    <xf numFmtId="0" fontId="0" fillId="0" borderId="22" xfId="0" applyFont="1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/>
    <xf numFmtId="164" fontId="0" fillId="0" borderId="0" xfId="0" applyNumberFormat="1"/>
    <xf numFmtId="2" fontId="0" fillId="0" borderId="0" xfId="0" applyNumberFormat="1" applyFont="1"/>
    <xf numFmtId="0" fontId="33" fillId="0" borderId="0" xfId="0" applyFont="1"/>
    <xf numFmtId="0" fontId="31" fillId="0" borderId="0" xfId="0" applyFont="1"/>
    <xf numFmtId="0" fontId="0" fillId="0" borderId="0" xfId="0" applyFont="1" applyBorder="1"/>
    <xf numFmtId="0" fontId="6" fillId="7" borderId="18" xfId="29" applyBorder="1" applyAlignment="1">
      <alignment horizontal="left"/>
    </xf>
    <xf numFmtId="0" fontId="6" fillId="7" borderId="19" xfId="29" applyBorder="1" applyAlignment="1">
      <alignment horizontal="left"/>
    </xf>
    <xf numFmtId="0" fontId="35" fillId="0" borderId="0" xfId="0" applyFont="1" applyAlignment="1">
      <alignment wrapText="1"/>
    </xf>
    <xf numFmtId="0" fontId="21" fillId="0" borderId="0" xfId="0" applyFont="1"/>
    <xf numFmtId="164" fontId="36" fillId="0" borderId="0" xfId="0" applyNumberFormat="1" applyFont="1"/>
    <xf numFmtId="0" fontId="36" fillId="0" borderId="0" xfId="0" applyFont="1"/>
    <xf numFmtId="165" fontId="35" fillId="0" borderId="0" xfId="0" applyNumberFormat="1" applyFont="1"/>
    <xf numFmtId="2" fontId="35" fillId="0" borderId="0" xfId="0" applyNumberFormat="1" applyFont="1"/>
    <xf numFmtId="2" fontId="35" fillId="0" borderId="0" xfId="0" applyNumberFormat="1" applyFont="1" applyAlignment="1">
      <alignment horizontal="right"/>
    </xf>
    <xf numFmtId="164" fontId="35" fillId="0" borderId="0" xfId="0" applyNumberFormat="1" applyFont="1"/>
    <xf numFmtId="0" fontId="17" fillId="0" borderId="0" xfId="0" applyFont="1" applyAlignment="1">
      <alignment horizontal="center" wrapText="1"/>
    </xf>
    <xf numFmtId="0" fontId="24" fillId="7" borderId="26" xfId="29" applyFont="1" applyBorder="1" applyAlignment="1">
      <alignment horizontal="center"/>
    </xf>
    <xf numFmtId="0" fontId="17" fillId="0" borderId="0" xfId="0" applyFont="1" applyBorder="1"/>
    <xf numFmtId="0" fontId="15" fillId="18" borderId="0" xfId="0" applyFont="1" applyFill="1" applyBorder="1" applyAlignment="1">
      <alignment horizontal="right"/>
    </xf>
    <xf numFmtId="0" fontId="6" fillId="19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37" fillId="0" borderId="0" xfId="0" applyFont="1" applyAlignment="1">
      <alignment wrapText="1"/>
    </xf>
    <xf numFmtId="0" fontId="21" fillId="0" borderId="17" xfId="0" applyFont="1" applyBorder="1"/>
    <xf numFmtId="0" fontId="21" fillId="0" borderId="18" xfId="0" applyFont="1" applyBorder="1"/>
    <xf numFmtId="0" fontId="0" fillId="0" borderId="19" xfId="0" applyBorder="1"/>
    <xf numFmtId="0" fontId="38" fillId="0" borderId="0" xfId="0" applyFont="1" applyAlignment="1">
      <alignment vertical="top"/>
    </xf>
    <xf numFmtId="0" fontId="38" fillId="0" borderId="0" xfId="0" applyFont="1"/>
    <xf numFmtId="0" fontId="6" fillId="0" borderId="0" xfId="29" applyFill="1"/>
    <xf numFmtId="0" fontId="17" fillId="0" borderId="0" xfId="0" applyFont="1" applyBorder="1" applyAlignment="1">
      <alignment horizontal="center" wrapText="1"/>
    </xf>
    <xf numFmtId="0" fontId="17" fillId="0" borderId="28" xfId="0" applyFont="1" applyBorder="1"/>
    <xf numFmtId="0" fontId="24" fillId="7" borderId="12" xfId="29" applyFont="1" applyBorder="1"/>
    <xf numFmtId="0" fontId="24" fillId="7" borderId="27" xfId="29" applyFont="1" applyBorder="1"/>
    <xf numFmtId="0" fontId="24" fillId="7" borderId="15" xfId="29" applyFont="1" applyBorder="1"/>
    <xf numFmtId="0" fontId="17" fillId="0" borderId="26" xfId="0" applyFont="1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data</a:t>
            </a:r>
          </a:p>
        </c:rich>
      </c:tx>
      <c:layout>
        <c:manualLayout>
          <c:xMode val="edge"/>
          <c:yMode val="edge"/>
          <c:x val="0.43854827424922405"/>
          <c:y val="5.277979217175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13902897603393E-2"/>
          <c:y val="0.22500771866891547"/>
          <c:w val="0.8907389975692459"/>
          <c:h val="0.5916869639071481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Sheet1!$B$8:$B$263</c:f>
              <c:numCache>
                <c:formatCode>General</c:formatCode>
                <c:ptCount val="256"/>
                <c:pt idx="0">
                  <c:v>8.9260161498577434E-2</c:v>
                </c:pt>
                <c:pt idx="1">
                  <c:v>0.10820813134420861</c:v>
                </c:pt>
                <c:pt idx="2">
                  <c:v>0.13052411992298918</c:v>
                </c:pt>
                <c:pt idx="3">
                  <c:v>0.15665718700029402</c:v>
                </c:pt>
                <c:pt idx="4">
                  <c:v>0.18708483298266715</c:v>
                </c:pt>
                <c:pt idx="5">
                  <c:v>0.22230825162736412</c:v>
                </c:pt>
                <c:pt idx="6">
                  <c:v>0.26284600462346047</c:v>
                </c:pt>
                <c:pt idx="7">
                  <c:v>0.30922601949884693</c:v>
                </c:pt>
                <c:pt idx="8">
                  <c:v>0.36197585744204186</c:v>
                </c:pt>
                <c:pt idx="9">
                  <c:v>0.42161125359977947</c:v>
                </c:pt>
                <c:pt idx="10">
                  <c:v>0.48862299851020513</c:v>
                </c:pt>
                <c:pt idx="11">
                  <c:v>0.56346230417323295</c:v>
                </c:pt>
                <c:pt idx="12">
                  <c:v>0.6465248797484614</c:v>
                </c:pt>
                <c:pt idx="13">
                  <c:v>0.73813402720021537</c:v>
                </c:pt>
                <c:pt idx="14">
                  <c:v>0.83852315290720103</c:v>
                </c:pt>
                <c:pt idx="15">
                  <c:v>0.94781817328102358</c:v>
                </c:pt>
                <c:pt idx="16">
                  <c:v>1.0660203663325252</c:v>
                </c:pt>
                <c:pt idx="17">
                  <c:v>1.1929902822025744</c:v>
                </c:pt>
                <c:pt idx="18">
                  <c:v>1.328433369264534</c:v>
                </c:pt>
                <c:pt idx="19">
                  <c:v>1.4718879941258052</c:v>
                </c:pt>
                <c:pt idx="20">
                  <c:v>1.6227165298987845</c:v>
                </c:pt>
                <c:pt idx="21">
                  <c:v>1.7801001545372723</c:v>
                </c:pt>
                <c:pt idx="22">
                  <c:v>1.9430379380414109</c:v>
                </c:pt>
                <c:pt idx="23">
                  <c:v>2.1103507034913496</c:v>
                </c:pt>
                <c:pt idx="24">
                  <c:v>2.2806900232880349</c:v>
                </c:pt>
                <c:pt idx="25">
                  <c:v>2.4525525614058101</c:v>
                </c:pt>
                <c:pt idx="26">
                  <c:v>2.6242997992811103</c:v>
                </c:pt>
                <c:pt idx="27">
                  <c:v>2.7941829930981243</c:v>
                </c:pt>
                <c:pt idx="28">
                  <c:v>2.960373010945732</c:v>
                </c:pt>
                <c:pt idx="29">
                  <c:v>3.1209944979047584</c:v>
                </c:pt>
                <c:pt idx="30">
                  <c:v>3.2741636245224917</c:v>
                </c:pt>
                <c:pt idx="31">
                  <c:v>3.4180284984780558</c:v>
                </c:pt>
                <c:pt idx="32">
                  <c:v>3.5508111693727527</c:v>
                </c:pt>
                <c:pt idx="33">
                  <c:v>3.6708500405245612</c:v>
                </c:pt>
                <c:pt idx="34">
                  <c:v>3.7766414261508441</c:v>
                </c:pt>
                <c:pt idx="35">
                  <c:v>3.8668789624232289</c:v>
                </c:pt>
                <c:pt idx="36">
                  <c:v>3.94048959956113</c:v>
                </c:pt>
                <c:pt idx="37">
                  <c:v>3.9966649701107775</c:v>
                </c:pt>
                <c:pt idx="38">
                  <c:v>4.0348870441840372</c:v>
                </c:pt>
                <c:pt idx="39">
                  <c:v>4.0549471417365517</c:v>
                </c:pt>
                <c:pt idx="40">
                  <c:v>4.0569575688478796</c:v>
                </c:pt>
                <c:pt idx="41">
                  <c:v>4.0413553715149284</c:v>
                </c:pt>
                <c:pt idx="42">
                  <c:v>4.0088979473863038</c:v>
                </c:pt>
                <c:pt idx="43">
                  <c:v>3.9606505129758172</c:v>
                </c:pt>
                <c:pt idx="44">
                  <c:v>3.8979656807036664</c:v>
                </c:pt>
                <c:pt idx="45">
                  <c:v>3.8224556463736472</c:v>
                </c:pt>
                <c:pt idx="46">
                  <c:v>3.7359577139320708</c:v>
                </c:pt>
                <c:pt idx="47">
                  <c:v>3.6404940823451684</c:v>
                </c:pt>
                <c:pt idx="48">
                  <c:v>3.5382269825750226</c:v>
                </c:pt>
                <c:pt idx="49">
                  <c:v>3.4314103762060695</c:v>
                </c:pt>
                <c:pt idx="50">
                  <c:v>3.3223395085558685</c:v>
                </c:pt>
                <c:pt idx="51">
                  <c:v>3.2132996473732218</c:v>
                </c:pt>
                <c:pt idx="52">
                  <c:v>3.1065153346279919</c:v>
                </c:pt>
                <c:pt idx="53">
                  <c:v>3.0041014362019274</c:v>
                </c:pt>
                <c:pt idx="54">
                  <c:v>2.908017196578502</c:v>
                </c:pt>
                <c:pt idx="55">
                  <c:v>2.8200243979196484</c:v>
                </c:pt>
                <c:pt idx="56">
                  <c:v>2.7416505907748325</c:v>
                </c:pt>
                <c:pt idx="57">
                  <c:v>2.6741582128350903</c:v>
                </c:pt>
                <c:pt idx="58">
                  <c:v>2.6185202482083914</c:v>
                </c:pt>
                <c:pt idx="59">
                  <c:v>2.5754029078221579</c:v>
                </c:pt>
                <c:pt idx="60">
                  <c:v>2.5451556363246595</c:v>
                </c:pt>
                <c:pt idx="61">
                  <c:v>2.5278085761395861</c:v>
                </c:pt>
                <c:pt idx="62">
                  <c:v>2.5230774483127782</c:v>
                </c:pt>
                <c:pt idx="63">
                  <c:v>2.5303756450375379</c:v>
                </c:pt>
                <c:pt idx="64">
                  <c:v>2.5488331723204092</c:v>
                </c:pt>
                <c:pt idx="65">
                  <c:v>2.5773219348856564</c:v>
                </c:pt>
                <c:pt idx="66">
                  <c:v>2.6144867206887499</c:v>
                </c:pt>
                <c:pt idx="67">
                  <c:v>2.6587811208912258</c:v>
                </c:pt>
                <c:pt idx="68">
                  <c:v>2.7085075145364352</c:v>
                </c:pt>
                <c:pt idx="69">
                  <c:v>2.7618601573393553</c:v>
                </c:pt>
                <c:pt idx="70">
                  <c:v>2.8169703430320778</c:v>
                </c:pt>
                <c:pt idx="71">
                  <c:v>2.8719525557776602</c:v>
                </c:pt>
                <c:pt idx="72">
                  <c:v>2.9249505054549139</c:v>
                </c:pt>
                <c:pt idx="73">
                  <c:v>2.9741819361092863</c:v>
                </c:pt>
                <c:pt idx="74">
                  <c:v>3.017981123138477</c:v>
                </c:pt>
                <c:pt idx="75">
                  <c:v>3.0548380277856833</c:v>
                </c:pt>
                <c:pt idx="76">
                  <c:v>3.0834331583631749</c:v>
                </c:pt>
                <c:pt idx="77">
                  <c:v>3.1026672954349159</c:v>
                </c:pt>
                <c:pt idx="78">
                  <c:v>3.1116853709476331</c:v>
                </c:pt>
                <c:pt idx="79">
                  <c:v>3.1098939458675798</c:v>
                </c:pt>
                <c:pt idx="80">
                  <c:v>3.0969719030121929</c:v>
                </c:pt>
                <c:pt idx="81">
                  <c:v>3.0728741562594668</c:v>
                </c:pt>
                <c:pt idx="82">
                  <c:v>3.0378283682244547</c:v>
                </c:pt>
                <c:pt idx="83">
                  <c:v>2.9923248593960987</c:v>
                </c:pt>
                <c:pt idx="84">
                  <c:v>2.9371000760672312</c:v>
                </c:pt>
                <c:pt idx="85">
                  <c:v>2.8731141558025572</c:v>
                </c:pt>
                <c:pt idx="86">
                  <c:v>2.8015232818436084</c:v>
                </c:pt>
                <c:pt idx="87">
                  <c:v>2.7236476467542232</c:v>
                </c:pt>
                <c:pt idx="88">
                  <c:v>2.6409359468609668</c:v>
                </c:pt>
                <c:pt idx="89">
                  <c:v>2.5549274000002824</c:v>
                </c:pt>
                <c:pt idx="90">
                  <c:v>2.4672123184641932</c:v>
                </c:pt>
                <c:pt idx="91">
                  <c:v>2.3793922769137827</c:v>
                </c:pt>
                <c:pt idx="92">
                  <c:v>2.2930408927534871</c:v>
                </c:pt>
                <c:pt idx="93">
                  <c:v>2.2096661864928997</c:v>
                </c:pt>
                <c:pt idx="94">
                  <c:v>2.1306754153243421</c:v>
                </c:pt>
                <c:pt idx="95">
                  <c:v>2.0573431785065539</c:v>
                </c:pt>
                <c:pt idx="96">
                  <c:v>1.9907834825194306</c:v>
                </c:pt>
                <c:pt idx="97">
                  <c:v>1.9319263317831057</c:v>
                </c:pt>
                <c:pt idx="98">
                  <c:v>1.8814992813062759</c:v>
                </c:pt>
                <c:pt idx="99">
                  <c:v>1.8400142548845893</c:v>
                </c:pt>
                <c:pt idx="100">
                  <c:v>1.8077597998640995</c:v>
                </c:pt>
                <c:pt idx="101">
                  <c:v>1.7847988199083622</c:v>
                </c:pt>
                <c:pt idx="102">
                  <c:v>1.7709717029767778</c:v>
                </c:pt>
                <c:pt idx="103">
                  <c:v>1.7659046446209814</c:v>
                </c:pt>
                <c:pt idx="104">
                  <c:v>1.7690228580776546</c:v>
                </c:pt>
                <c:pt idx="105">
                  <c:v>1.7795682634973515</c:v>
                </c:pt>
                <c:pt idx="106">
                  <c:v>1.7966211598216177</c:v>
                </c:pt>
                <c:pt idx="107">
                  <c:v>1.8191253050536658</c:v>
                </c:pt>
                <c:pt idx="108">
                  <c:v>1.8459157647376707</c:v>
                </c:pt>
                <c:pt idx="109">
                  <c:v>1.875748835236813</c:v>
                </c:pt>
                <c:pt idx="110">
                  <c:v>1.9073333088616893</c:v>
                </c:pt>
                <c:pt idx="111">
                  <c:v>1.9393623231160355</c:v>
                </c:pt>
                <c:pt idx="112">
                  <c:v>1.9705450273779304</c:v>
                </c:pt>
                <c:pt idx="113">
                  <c:v>1.9996373082102954</c:v>
                </c:pt>
                <c:pt idx="114">
                  <c:v>2.0254708399556982</c:v>
                </c:pt>
                <c:pt idx="115">
                  <c:v>2.0469797707071109</c:v>
                </c:pt>
                <c:pt idx="116">
                  <c:v>2.0632244150396879</c:v>
                </c:pt>
                <c:pt idx="117">
                  <c:v>2.0734114032967996</c:v>
                </c:pt>
                <c:pt idx="118">
                  <c:v>2.0769098313037944</c:v>
                </c:pt>
                <c:pt idx="119">
                  <c:v>2.0732630619632233</c:v>
                </c:pt>
                <c:pt idx="120">
                  <c:v>2.0621959483903343</c:v>
                </c:pt>
                <c:pt idx="121">
                  <c:v>2.0436173735829537</c:v>
                </c:pt>
                <c:pt idx="122">
                  <c:v>2.0176181301075657</c:v>
                </c:pt>
                <c:pt idx="123">
                  <c:v>1.9844642906441154</c:v>
                </c:pt>
                <c:pt idx="124">
                  <c:v>1.9445863420968059</c:v>
                </c:pt>
                <c:pt idx="125">
                  <c:v>1.8985644681177323</c:v>
                </c:pt>
                <c:pt idx="126">
                  <c:v>1.8471104634407565</c:v>
                </c:pt>
                <c:pt idx="127">
                  <c:v>1.7910468450944095</c:v>
                </c:pt>
                <c:pt idx="128">
                  <c:v>1.7312837878102538</c:v>
                </c:pt>
                <c:pt idx="129">
                  <c:v>1.6687945520929655</c:v>
                </c:pt>
                <c:pt idx="130">
                  <c:v>1.6045900927347987</c:v>
                </c:pt>
                <c:pt idx="131">
                  <c:v>1.5396935332508301</c:v>
                </c:pt>
                <c:pt idx="132">
                  <c:v>1.475115168887591</c:v>
                </c:pt>
                <c:pt idx="133">
                  <c:v>1.4118286194110092</c:v>
                </c:pt>
                <c:pt idx="134">
                  <c:v>1.3507486953452761</c:v>
                </c:pt>
                <c:pt idx="135">
                  <c:v>1.292711470709385</c:v>
                </c:pt>
                <c:pt idx="136">
                  <c:v>1.2384569748472176</c:v>
                </c:pt>
                <c:pt idx="137">
                  <c:v>1.1886148290081806</c:v>
                </c:pt>
                <c:pt idx="138">
                  <c:v>1.1436930631406654</c:v>
                </c:pt>
                <c:pt idx="139">
                  <c:v>1.1040702578841821</c:v>
                </c:pt>
                <c:pt idx="140">
                  <c:v>1.0699910685886418</c:v>
                </c:pt>
                <c:pt idx="141">
                  <c:v>1.0415651045043168</c:v>
                </c:pt>
                <c:pt idx="142">
                  <c:v>1.0187690587495124</c:v>
                </c:pt>
                <c:pt idx="143">
                  <c:v>1.0014519144837679</c:v>
                </c:pt>
                <c:pt idx="144">
                  <c:v>0.98934299067914777</c:v>
                </c:pt>
                <c:pt idx="145">
                  <c:v>0.98206253742629501</c:v>
                </c:pt>
                <c:pt idx="146">
                  <c:v>0.97913454600536309</c:v>
                </c:pt>
                <c:pt idx="147">
                  <c:v>0.98000140298955962</c:v>
                </c:pt>
                <c:pt idx="148">
                  <c:v>0.98403999033408629</c:v>
                </c:pt>
                <c:pt idx="149">
                  <c:v>0.99057881461571529</c:v>
                </c:pt>
                <c:pt idx="150">
                  <c:v>0.99891573823078195</c:v>
                </c:pt>
                <c:pt idx="151">
                  <c:v>1.0083358833777292</c:v>
                </c:pt>
                <c:pt idx="152">
                  <c:v>1.0181292860270081</c:v>
                </c:pt>
                <c:pt idx="153">
                  <c:v>1.0276078918054872</c:v>
                </c:pt>
                <c:pt idx="154">
                  <c:v>1.0361215087419766</c:v>
                </c:pt>
                <c:pt idx="155">
                  <c:v>1.0430723629804446</c:v>
                </c:pt>
                <c:pt idx="156">
                  <c:v>1.047927942548226</c:v>
                </c:pt>
                <c:pt idx="157">
                  <c:v>1.0502318605256347</c:v>
                </c:pt>
                <c:pt idx="158">
                  <c:v>1.0496125216923942</c:v>
                </c:pt>
                <c:pt idx="159">
                  <c:v>1.0457894348273606</c:v>
                </c:pt>
                <c:pt idx="160">
                  <c:v>1.0385770749257965</c:v>
                </c:pt>
                <c:pt idx="161">
                  <c:v>1.0278862640287141</c:v>
                </c:pt>
                <c:pt idx="162">
                  <c:v>1.0137231042830122</c:v>
                </c:pt>
                <c:pt idx="163">
                  <c:v>0.9961855602937375</c:v>
                </c:pt>
                <c:pt idx="164">
                  <c:v>0.97545784778215261</c:v>
                </c:pt>
                <c:pt idx="165">
                  <c:v>0.9518028400872145</c:v>
                </c:pt>
                <c:pt idx="166">
                  <c:v>0.92555275138025106</c:v>
                </c:pt>
                <c:pt idx="167">
                  <c:v>0.89709839411156533</c:v>
                </c:pt>
                <c:pt idx="168">
                  <c:v>0.86687733703534564</c:v>
                </c:pt>
                <c:pt idx="169">
                  <c:v>0.83536130844047662</c:v>
                </c:pt>
                <c:pt idx="170">
                  <c:v>0.8030431966705478</c:v>
                </c:pt>
                <c:pt idx="171">
                  <c:v>0.77042399681779228</c:v>
                </c:pt>
                <c:pt idx="172">
                  <c:v>0.73800003922014401</c:v>
                </c:pt>
                <c:pt idx="173">
                  <c:v>0.70625081305123805</c:v>
                </c:pt>
                <c:pt idx="174">
                  <c:v>0.67562766814759889</c:v>
                </c:pt>
                <c:pt idx="175">
                  <c:v>0.64654364176120471</c:v>
                </c:pt>
                <c:pt idx="176">
                  <c:v>0.61936461577899793</c:v>
                </c:pt>
                <c:pt idx="177">
                  <c:v>0.59440196576384974</c:v>
                </c:pt>
                <c:pt idx="178">
                  <c:v>0.57190681753738604</c:v>
                </c:pt>
                <c:pt idx="179">
                  <c:v>0.55206598140700069</c:v>
                </c:pt>
                <c:pt idx="180">
                  <c:v>0.53499958981425277</c:v>
                </c:pt>
                <c:pt idx="181">
                  <c:v>0.5207604222051383</c:v>
                </c:pt>
                <c:pt idx="182">
                  <c:v>0.50933486211456591</c:v>
                </c:pt>
                <c:pt idx="183">
                  <c:v>0.50064539640834682</c:v>
                </c:pt>
                <c:pt idx="184">
                  <c:v>0.4945545357202174</c:v>
                </c:pt>
                <c:pt idx="185">
                  <c:v>0.49087000857175611</c:v>
                </c:pt>
                <c:pt idx="186">
                  <c:v>0.48935105955411423</c:v>
                </c:pt>
                <c:pt idx="187">
                  <c:v>0.48971566428295699</c:v>
                </c:pt>
                <c:pt idx="188">
                  <c:v>0.49164846056983552</c:v>
                </c:pt>
                <c:pt idx="189">
                  <c:v>0.49480918633256965</c:v>
                </c:pt>
                <c:pt idx="190">
                  <c:v>0.49884141015432676</c:v>
                </c:pt>
                <c:pt idx="191">
                  <c:v>0.5033813400768774</c:v>
                </c:pt>
                <c:pt idx="192">
                  <c:v>0.50806650017490007</c:v>
                </c:pt>
                <c:pt idx="193">
                  <c:v>0.5125440727013979</c:v>
                </c:pt>
                <c:pt idx="194">
                  <c:v>0.51647871608859164</c:v>
                </c:pt>
                <c:pt idx="195">
                  <c:v>0.51955968574471656</c:v>
                </c:pt>
                <c:pt idx="196">
                  <c:v>0.52150710522383659</c:v>
                </c:pt>
                <c:pt idx="197">
                  <c:v>0.5220772596601404</c:v>
                </c:pt>
                <c:pt idx="198">
                  <c:v>0.52106681090283835</c:v>
                </c:pt>
                <c:pt idx="199">
                  <c:v>0.51831586395908436</c:v>
                </c:pt>
                <c:pt idx="200">
                  <c:v>0.51370984639177308</c:v>
                </c:pt>
                <c:pt idx="201">
                  <c:v>0.50718019532885961</c:v>
                </c:pt>
                <c:pt idx="202">
                  <c:v>0.4987038797136934</c:v>
                </c:pt>
                <c:pt idx="203">
                  <c:v>0.48830181728691097</c:v>
                </c:pt>
                <c:pt idx="204">
                  <c:v>0.47603627544870752</c:v>
                </c:pt>
                <c:pt idx="205">
                  <c:v>0.46200737155588023</c:v>
                </c:pt>
                <c:pt idx="206">
                  <c:v>0.44634881041039098</c:v>
                </c:pt>
                <c:pt idx="207">
                  <c:v>0.42922301389942696</c:v>
                </c:pt>
                <c:pt idx="208">
                  <c:v>0.41081580935735529</c:v>
                </c:pt>
                <c:pt idx="209">
                  <c:v>0.39133084888238628</c:v>
                </c:pt>
                <c:pt idx="210">
                  <c:v>0.37098393146076786</c:v>
                </c:pt>
                <c:pt idx="211">
                  <c:v>0.34999739350170644</c:v>
                </c:pt>
                <c:pt idx="212">
                  <c:v>0.32859472169717779</c:v>
                </c:pt>
                <c:pt idx="213">
                  <c:v>0.30699552565484078</c:v>
                </c:pt>
                <c:pt idx="214">
                  <c:v>0.28541098736549453</c:v>
                </c:pt>
                <c:pt idx="215">
                  <c:v>0.26403988125936945</c:v>
                </c:pt>
                <c:pt idx="216">
                  <c:v>0.24306523346654627</c:v>
                </c:pt>
                <c:pt idx="217">
                  <c:v>0.22265166304314088</c:v>
                </c:pt>
                <c:pt idx="218">
                  <c:v>0.20294342244394792</c:v>
                </c:pt>
                <c:pt idx="219">
                  <c:v>0.18406313041758374</c:v>
                </c:pt>
                <c:pt idx="220">
                  <c:v>0.16611116864549744</c:v>
                </c:pt>
                <c:pt idx="221">
                  <c:v>0.14916569454936299</c:v>
                </c:pt>
                <c:pt idx="222">
                  <c:v>0.13328320727027804</c:v>
                </c:pt>
                <c:pt idx="223">
                  <c:v>0.11849959219431418</c:v>
                </c:pt>
                <c:pt idx="224">
                  <c:v>0.10483156167791341</c:v>
                </c:pt>
                <c:pt idx="225">
                  <c:v>9.2278405740089997E-2</c:v>
                </c:pt>
                <c:pt idx="226">
                  <c:v>8.0823966195532504E-2</c:v>
                </c:pt>
                <c:pt idx="227">
                  <c:v>7.0438750623829108E-2</c:v>
                </c:pt>
                <c:pt idx="228">
                  <c:v>6.10821082202447E-2</c:v>
                </c:pt>
                <c:pt idx="229">
                  <c:v>5.2704397398470049E-2</c:v>
                </c:pt>
                <c:pt idx="230">
                  <c:v>4.5249084427656648E-2</c:v>
                </c:pt>
                <c:pt idx="231">
                  <c:v>3.8654722796897904E-2</c:v>
                </c:pt>
                <c:pt idx="232">
                  <c:v>3.2856773851586002E-2</c:v>
                </c:pt>
                <c:pt idx="233">
                  <c:v>2.7789240032895807E-2</c:v>
                </c:pt>
                <c:pt idx="234">
                  <c:v>2.3386092340929074E-2</c:v>
                </c:pt>
                <c:pt idx="235">
                  <c:v>1.9582483084278724E-2</c:v>
                </c:pt>
                <c:pt idx="236">
                  <c:v>1.6315743313584874E-2</c:v>
                </c:pt>
                <c:pt idx="237">
                  <c:v>1.3526171392778537E-2</c:v>
                </c:pt>
                <c:pt idx="238">
                  <c:v>1.1157624852054364E-2</c:v>
                </c:pt>
                <c:pt idx="239">
                  <c:v>9.157931979542273E-3</c:v>
                </c:pt>
                <c:pt idx="240">
                  <c:v>7.4791425965215772E-3</c:v>
                </c:pt>
                <c:pt idx="241">
                  <c:v>6.077639227137813E-3</c:v>
                </c:pt>
                <c:pt idx="242">
                  <c:v>4.9141305585126286E-3</c:v>
                </c:pt>
                <c:pt idx="243">
                  <c:v>3.9535488553747089E-3</c:v>
                </c:pt>
                <c:pt idx="244">
                  <c:v>3.1648720209848137E-3</c:v>
                </c:pt>
                <c:pt idx="245">
                  <c:v>2.5208894601330776E-3</c:v>
                </c:pt>
                <c:pt idx="246">
                  <c:v>1.9979289693246032E-3</c:v>
                </c:pt>
                <c:pt idx="247">
                  <c:v>1.5755597081606582E-3</c:v>
                </c:pt>
                <c:pt idx="248">
                  <c:v>1.2362840291499299E-3</c:v>
                </c:pt>
                <c:pt idx="249">
                  <c:v>9.6522867334191071E-4</c:v>
                </c:pt>
                <c:pt idx="250">
                  <c:v>7.4984366564787106E-4</c:v>
                </c:pt>
                <c:pt idx="251">
                  <c:v>5.7961523309547273E-4</c:v>
                </c:pt>
                <c:pt idx="252">
                  <c:v>4.4579726687875499E-4</c:v>
                </c:pt>
                <c:pt idx="253">
                  <c:v>3.4116428131637615E-4</c:v>
                </c:pt>
                <c:pt idx="254">
                  <c:v>2.597875000165202E-4</c:v>
                </c:pt>
                <c:pt idx="255">
                  <c:v>1.9683461892259509E-4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750832"/>
        <c:axId val="264751920"/>
      </c:scatterChart>
      <c:valAx>
        <c:axId val="26475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751920"/>
        <c:crossesAt val="0"/>
        <c:crossBetween val="midCat"/>
      </c:valAx>
      <c:valAx>
        <c:axId val="26475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750832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Smoothed</a:t>
            </a:r>
            <a:r>
              <a:rPr lang="en-US" baseline="0"/>
              <a:t> F</a:t>
            </a:r>
            <a:r>
              <a:rPr lang="en-US"/>
              <a:t>irst Derivative</a:t>
            </a:r>
          </a:p>
        </c:rich>
      </c:tx>
      <c:layout>
        <c:manualLayout>
          <c:xMode val="edge"/>
          <c:yMode val="edge"/>
          <c:x val="0.40668175275744489"/>
          <c:y val="3.315041141329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15"/>
          <c:w val="0.87370854814426457"/>
          <c:h val="0.678363286792873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Sheet1!$D$8:$D$257</c:f>
              <c:numCache>
                <c:formatCode>General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6.5855901531433929</c:v>
                </c:pt>
                <c:pt idx="9">
                  <c:v>7.3860963704184037</c:v>
                </c:pt>
                <c:pt idx="10">
                  <c:v>8.2347825430860535</c:v>
                </c:pt>
                <c:pt idx="11">
                  <c:v>9.1258450762409264</c:v>
                </c:pt>
                <c:pt idx="12">
                  <c:v>10.05173834381997</c:v>
                </c:pt>
                <c:pt idx="13">
                  <c:v>11.003114713973854</c:v>
                </c:pt>
                <c:pt idx="14">
                  <c:v>11.968812102845838</c:v>
                </c:pt>
                <c:pt idx="15">
                  <c:v>12.935896347829274</c:v>
                </c:pt>
                <c:pt idx="16">
                  <c:v>13.889764473168809</c:v>
                </c:pt>
                <c:pt idx="17">
                  <c:v>14.814313258459634</c:v>
                </c:pt>
                <c:pt idx="18">
                  <c:v>15.692175439313885</c:v>
                </c:pt>
                <c:pt idx="19">
                  <c:v>16.505023420825299</c:v>
                </c:pt>
                <c:pt idx="20">
                  <c:v>17.233937646775765</c:v>
                </c:pt>
                <c:pt idx="21">
                  <c:v>17.859833844237116</c:v>
                </c:pt>
                <c:pt idx="22">
                  <c:v>18.363940379551963</c:v>
                </c:pt>
                <c:pt idx="23">
                  <c:v>18.728314059467913</c:v>
                </c:pt>
                <c:pt idx="24">
                  <c:v>18.936380042116987</c:v>
                </c:pt>
                <c:pt idx="25">
                  <c:v>18.973479239965158</c:v>
                </c:pt>
                <c:pt idx="26">
                  <c:v>18.827404846942549</c:v>
                </c:pt>
                <c:pt idx="27">
                  <c:v>18.488908534281311</c:v>
                </c:pt>
                <c:pt idx="28">
                  <c:v>17.9521565381635</c:v>
                </c:pt>
                <c:pt idx="29">
                  <c:v>17.215116377538742</c:v>
                </c:pt>
                <c:pt idx="30">
                  <c:v>16.279856322784028</c:v>
                </c:pt>
                <c:pt idx="31">
                  <c:v>15.152741971255614</c:v>
                </c:pt>
                <c:pt idx="32">
                  <c:v>13.844517314164026</c:v>
                </c:pt>
                <c:pt idx="33">
                  <c:v>12.370261395600208</c:v>
                </c:pt>
                <c:pt idx="34">
                  <c:v>10.74921592311944</c:v>
                </c:pt>
                <c:pt idx="35">
                  <c:v>9.0044838102470646</c:v>
                </c:pt>
                <c:pt idx="36">
                  <c:v>7.1626034101286571</c:v>
                </c:pt>
                <c:pt idx="37">
                  <c:v>5.2530079183383096</c:v>
                </c:pt>
                <c:pt idx="38">
                  <c:v>3.307383862431803</c:v>
                </c:pt>
                <c:pt idx="39">
                  <c:v>1.3589465485146528</c:v>
                </c:pt>
                <c:pt idx="40">
                  <c:v>-0.55834638323811703</c:v>
                </c:pt>
                <c:pt idx="41">
                  <c:v>-2.4106196814159713</c:v>
                </c:pt>
                <c:pt idx="42">
                  <c:v>-4.1649183391931457</c:v>
                </c:pt>
                <c:pt idx="43">
                  <c:v>-5.7900328919146204</c:v>
                </c:pt>
                <c:pt idx="44">
                  <c:v>-7.2572869139591321</c:v>
                </c:pt>
                <c:pt idx="45">
                  <c:v>-8.5412628733048646</c:v>
                </c:pt>
                <c:pt idx="46">
                  <c:v>-9.6204447667816471</c:v>
                </c:pt>
                <c:pt idx="47">
                  <c:v>-10.477758959446918</c:v>
                </c:pt>
                <c:pt idx="48">
                  <c:v>-11.10099823013276</c:v>
                </c:pt>
                <c:pt idx="49">
                  <c:v>-11.48311800504999</c:v>
                </c:pt>
                <c:pt idx="50">
                  <c:v>-11.622397957790566</c:v>
                </c:pt>
                <c:pt idx="51">
                  <c:v>-11.522466386176635</c:v>
                </c:pt>
                <c:pt idx="52">
                  <c:v>-11.192188877163638</c:v>
                </c:pt>
                <c:pt idx="53">
                  <c:v>-10.645426595929578</c:v>
                </c:pt>
                <c:pt idx="54">
                  <c:v>-9.9006729686453667</c:v>
                </c:pt>
                <c:pt idx="55">
                  <c:v>-8.9805804868269945</c:v>
                </c:pt>
                <c:pt idx="56">
                  <c:v>-7.9113917943645022</c:v>
                </c:pt>
                <c:pt idx="57">
                  <c:v>-6.7222911073893199</c:v>
                </c:pt>
                <c:pt idx="58">
                  <c:v>-5.4446933704246883</c:v>
                </c:pt>
                <c:pt idx="59">
                  <c:v>-4.1114893995961665</c:v>
                </c:pt>
                <c:pt idx="60">
                  <c:v>-2.756265649565627</c:v>
                </c:pt>
                <c:pt idx="61">
                  <c:v>-1.4125172173578981</c:v>
                </c:pt>
                <c:pt idx="62">
                  <c:v>-0.11287231630700578</c:v>
                </c:pt>
                <c:pt idx="63">
                  <c:v>1.1116542348609766</c:v>
                </c:pt>
                <c:pt idx="64">
                  <c:v>2.2323619199010487</c:v>
                </c:pt>
                <c:pt idx="65">
                  <c:v>3.2235044395790267</c:v>
                </c:pt>
                <c:pt idx="66">
                  <c:v>4.0628546633950018</c:v>
                </c:pt>
                <c:pt idx="67">
                  <c:v>4.7321822852163811</c:v>
                </c:pt>
                <c:pt idx="68">
                  <c:v>5.2176336992154599</c:v>
                </c:pt>
                <c:pt idx="69">
                  <c:v>5.5100056754120121</c:v>
                </c:pt>
                <c:pt idx="70">
                  <c:v>5.6049066865139627</c:v>
                </c:pt>
                <c:pt idx="71">
                  <c:v>5.5028022074684504</c:v>
                </c:pt>
                <c:pt idx="72">
                  <c:v>5.2089429513392016</c:v>
                </c:pt>
                <c:pt idx="73">
                  <c:v>4.7331777792614469</c:v>
                </c:pt>
                <c:pt idx="74">
                  <c:v>4.0896558706630959</c:v>
                </c:pt>
                <c:pt idx="75">
                  <c:v>3.2964255884943716</c:v>
                </c:pt>
                <c:pt idx="76">
                  <c:v>2.3749402346017146</c:v>
                </c:pt>
                <c:pt idx="77">
                  <c:v>1.3494834645156173</c:v>
                </c:pt>
                <c:pt idx="78">
                  <c:v>0.24652941658103789</c:v>
                </c:pt>
                <c:pt idx="79">
                  <c:v>-0.90594549208803432</c:v>
                </c:pt>
                <c:pt idx="80">
                  <c:v>-2.0791807308938068</c:v>
                </c:pt>
                <c:pt idx="81">
                  <c:v>-3.2443605425229514</c:v>
                </c:pt>
                <c:pt idx="82">
                  <c:v>-4.3733340464109505</c:v>
                </c:pt>
                <c:pt idx="83">
                  <c:v>-5.4393074161594859</c:v>
                </c:pt>
                <c:pt idx="84">
                  <c:v>-6.4174899720446428</c:v>
                </c:pt>
                <c:pt idx="85">
                  <c:v>-7.2856776001861743</c:v>
                </c:pt>
                <c:pt idx="86">
                  <c:v>-8.0247590032438225</c:v>
                </c:pt>
                <c:pt idx="87">
                  <c:v>-8.619132815271616</c:v>
                </c:pt>
                <c:pt idx="88">
                  <c:v>-9.0570264679438921</c:v>
                </c:pt>
                <c:pt idx="89">
                  <c:v>-9.330710756594403</c:v>
                </c:pt>
                <c:pt idx="90">
                  <c:v>-9.4366071971460954</c:v>
                </c:pt>
                <c:pt idx="91">
                  <c:v>-9.3752883663374558</c:v>
                </c:pt>
                <c:pt idx="92">
                  <c:v>-9.1513743645359327</c:v>
                </c:pt>
                <c:pt idx="93">
                  <c:v>-8.7733312353499411</c:v>
                </c:pt>
                <c:pt idx="94">
                  <c:v>-8.2531795418189642</c:v>
                </c:pt>
                <c:pt idx="95">
                  <c:v>-7.606123280667024</c:v>
                </c:pt>
                <c:pt idx="96">
                  <c:v>-6.8501108831331603</c:v>
                </c:pt>
                <c:pt idx="97">
                  <c:v>-6.0053411950916917</c:v>
                </c:pt>
                <c:pt idx="98">
                  <c:v>-5.0937280623614321</c:v>
                </c:pt>
                <c:pt idx="99">
                  <c:v>-4.1383374970930689</c:v>
                </c:pt>
                <c:pt idx="100">
                  <c:v>-3.162811406921751</c:v>
                </c:pt>
                <c:pt idx="101">
                  <c:v>-2.1907915752426379</c:v>
                </c:pt>
                <c:pt idx="102">
                  <c:v>-1.2453570347124572</c:v>
                </c:pt>
                <c:pt idx="103">
                  <c:v>-0.34848721997068521</c:v>
                </c:pt>
                <c:pt idx="104">
                  <c:v>0.4794376436637422</c:v>
                </c:pt>
                <c:pt idx="105">
                  <c:v>1.2200885326614741</c:v>
                </c:pt>
                <c:pt idx="106">
                  <c:v>1.8575828149141675</c:v>
                </c:pt>
                <c:pt idx="107">
                  <c:v>2.3788147645346189</c:v>
                </c:pt>
                <c:pt idx="108">
                  <c:v>2.7737149490462283</c:v>
                </c:pt>
                <c:pt idx="109">
                  <c:v>3.0354335595758606</c:v>
                </c:pt>
                <c:pt idx="110">
                  <c:v>3.1604443787192977</c:v>
                </c:pt>
                <c:pt idx="111">
                  <c:v>3.14856779798418</c:v>
                </c:pt>
                <c:pt idx="112">
                  <c:v>3.0029130925949969</c:v>
                </c:pt>
                <c:pt idx="113">
                  <c:v>2.7297420120513474</c:v>
                </c:pt>
                <c:pt idx="114">
                  <c:v>2.3382576156156034</c:v>
                </c:pt>
                <c:pt idx="115">
                  <c:v>1.8403241277015558</c:v>
                </c:pt>
                <c:pt idx="116">
                  <c:v>1.2501253544867881</c:v>
                </c:pt>
                <c:pt idx="117">
                  <c:v>0.58377082881593712</c:v>
                </c:pt>
                <c:pt idx="118">
                  <c:v>-0.14113972865807378</c:v>
                </c:pt>
                <c:pt idx="119">
                  <c:v>-0.9059818911513049</c:v>
                </c:pt>
                <c:pt idx="120">
                  <c:v>-1.6915893813003255</c:v>
                </c:pt>
                <c:pt idx="121">
                  <c:v>-2.4787412752804188</c:v>
                </c:pt>
                <c:pt idx="122">
                  <c:v>-3.24864047758056</c:v>
                </c:pt>
                <c:pt idx="123">
                  <c:v>-3.9833707541534813</c:v>
                </c:pt>
                <c:pt idx="124">
                  <c:v>-4.6663203903947199</c:v>
                </c:pt>
                <c:pt idx="125">
                  <c:v>-5.2825617069987398</c:v>
                </c:pt>
                <c:pt idx="126">
                  <c:v>-5.8191771767428015</c:v>
                </c:pt>
                <c:pt idx="127">
                  <c:v>-6.2655246773430129</c:v>
                </c:pt>
                <c:pt idx="128">
                  <c:v>-6.6134364150748262</c:v>
                </c:pt>
                <c:pt idx="129">
                  <c:v>-6.8573481773730514</c:v>
                </c:pt>
                <c:pt idx="130">
                  <c:v>-6.994357732843806</c:v>
                </c:pt>
                <c:pt idx="131">
                  <c:v>-7.0242133081458675</c:v>
                </c:pt>
                <c:pt idx="132">
                  <c:v>-6.9492350534806269</c:v>
                </c:pt>
                <c:pt idx="133">
                  <c:v>-6.7741741930563029</c:v>
                </c:pt>
                <c:pt idx="134">
                  <c:v>-6.5060160889564225</c:v>
                </c:pt>
                <c:pt idx="135">
                  <c:v>-6.153734687626855</c:v>
                </c:pt>
                <c:pt idx="136">
                  <c:v>-5.7280067460968151</c:v>
                </c:pt>
                <c:pt idx="137">
                  <c:v>-5.240894845201991</c:v>
                </c:pt>
                <c:pt idx="138">
                  <c:v>-4.7055084998380181</c:v>
                </c:pt>
                <c:pt idx="139">
                  <c:v>-4.1356526947231496</c:v>
                </c:pt>
                <c:pt idx="140">
                  <c:v>-3.5454729409367807</c:v>
                </c:pt>
                <c:pt idx="141">
                  <c:v>-2.9491055023172663</c:v>
                </c:pt>
                <c:pt idx="142">
                  <c:v>-2.3603408228365357</c:v>
                </c:pt>
                <c:pt idx="143">
                  <c:v>-1.7923074367594025</c:v>
                </c:pt>
                <c:pt idx="144">
                  <c:v>-1.2571827997334328</c:v>
                </c:pt>
                <c:pt idx="145">
                  <c:v>-0.76593657254937098</c:v>
                </c:pt>
                <c:pt idx="146">
                  <c:v>-0.32811094530896723</c:v>
                </c:pt>
                <c:pt idx="147">
                  <c:v>4.8358373373135866E-2</c:v>
                </c:pt>
                <c:pt idx="148">
                  <c:v>0.35727784727282419</c:v>
                </c:pt>
                <c:pt idx="149">
                  <c:v>0.59428679743657842</c:v>
                </c:pt>
                <c:pt idx="150">
                  <c:v>0.75690235794270277</c:v>
                </c:pt>
                <c:pt idx="151">
                  <c:v>0.84451893319025073</c:v>
                </c:pt>
                <c:pt idx="152">
                  <c:v>0.85836332738318477</c:v>
                </c:pt>
                <c:pt idx="153">
                  <c:v>0.80140763626293454</c:v>
                </c:pt>
                <c:pt idx="154">
                  <c:v>0.67824287932591121</c:v>
                </c:pt>
                <c:pt idx="155">
                  <c:v>0.49491719295226932</c:v>
                </c:pt>
                <c:pt idx="156">
                  <c:v>0.25874318216421432</c:v>
                </c:pt>
                <c:pt idx="157">
                  <c:v>-2.1920281117602247E-2</c:v>
                </c:pt>
                <c:pt idx="158">
                  <c:v>-0.33790594665914386</c:v>
                </c:pt>
                <c:pt idx="159">
                  <c:v>-0.67948945161892649</c:v>
                </c:pt>
                <c:pt idx="160">
                  <c:v>-1.036647368780538</c:v>
                </c:pt>
                <c:pt idx="161">
                  <c:v>-1.3993153344361229</c:v>
                </c:pt>
                <c:pt idx="162">
                  <c:v>-1.7576396337592433</c:v>
                </c:pt>
                <c:pt idx="163">
                  <c:v>-2.1022158960251369</c:v>
                </c:pt>
                <c:pt idx="164">
                  <c:v>-2.4243090165296413</c:v>
                </c:pt>
                <c:pt idx="165">
                  <c:v>-2.7160490636470778</c:v>
                </c:pt>
                <c:pt idx="166">
                  <c:v>-2.9705987265229723</c:v>
                </c:pt>
                <c:pt idx="167">
                  <c:v>-3.1822887820205317</c:v>
                </c:pt>
                <c:pt idx="168">
                  <c:v>-3.3467190731451177</c:v>
                </c:pt>
                <c:pt idx="169">
                  <c:v>-3.4608235555452977</c:v>
                </c:pt>
                <c:pt idx="170">
                  <c:v>-3.5228990423490165</c:v>
                </c:pt>
                <c:pt idx="171">
                  <c:v>-3.5325983197440509</c:v>
                </c:pt>
                <c:pt idx="172">
                  <c:v>-3.490889278604536</c:v>
                </c:pt>
                <c:pt idx="173">
                  <c:v>-3.3999825784698867</c:v>
                </c:pt>
                <c:pt idx="174">
                  <c:v>-3.2632311034094132</c:v>
                </c:pt>
                <c:pt idx="175">
                  <c:v>-3.0850050666743756</c:v>
                </c:pt>
                <c:pt idx="176">
                  <c:v>-2.8705470627239844</c:v>
                </c:pt>
                <c:pt idx="177">
                  <c:v>-2.6258116494700827</c:v>
                </c:pt>
                <c:pt idx="178">
                  <c:v>-2.3572941760151958</c:v>
                </c:pt>
                <c:pt idx="179">
                  <c:v>-2.0718535634863895</c:v>
                </c:pt>
                <c:pt idx="180">
                  <c:v>-1.7765336151044497</c:v>
                </c:pt>
                <c:pt idx="181">
                  <c:v>-1.4783871955480228</c:v>
                </c:pt>
                <c:pt idx="182">
                  <c:v>-1.1843072992846859</c:v>
                </c:pt>
                <c:pt idx="183">
                  <c:v>-0.90086864270291445</c:v>
                </c:pt>
                <c:pt idx="184">
                  <c:v>-0.63418298369112003</c:v>
                </c:pt>
                <c:pt idx="185">
                  <c:v>-0.38977091018137244</c:v>
                </c:pt>
                <c:pt idx="186">
                  <c:v>-0.17245235832133909</c:v>
                </c:pt>
                <c:pt idx="187">
                  <c:v>1.3742369687320455E-2</c:v>
                </c:pt>
                <c:pt idx="188">
                  <c:v>0.16563981241133674</c:v>
                </c:pt>
                <c:pt idx="189">
                  <c:v>0.28096799933111938</c:v>
                </c:pt>
                <c:pt idx="190">
                  <c:v>0.3583782548737886</c:v>
                </c:pt>
                <c:pt idx="191">
                  <c:v>0.3974443543474715</c:v>
                </c:pt>
                <c:pt idx="192">
                  <c:v>0.39863971017449429</c:v>
                </c:pt>
                <c:pt idx="193">
                  <c:v>0.36329373611944593</c:v>
                </c:pt>
                <c:pt idx="194">
                  <c:v>0.29352898940844629</c:v>
                </c:pt>
                <c:pt idx="195">
                  <c:v>0.19218111747029165</c:v>
                </c:pt>
                <c:pt idx="196">
                  <c:v>6.2704027059149348E-2</c:v>
                </c:pt>
                <c:pt idx="197">
                  <c:v>-9.0936963436423768E-2</c:v>
                </c:pt>
                <c:pt idx="198">
                  <c:v>-0.2643809458081916</c:v>
                </c:pt>
                <c:pt idx="199">
                  <c:v>-0.45299296774596631</c:v>
                </c:pt>
                <c:pt idx="200">
                  <c:v>-0.65198793115163056</c:v>
                </c:pt>
                <c:pt idx="201">
                  <c:v>-0.85655344693277469</c:v>
                </c:pt>
                <c:pt idx="202">
                  <c:v>-1.0619683281225858</c:v>
                </c:pt>
                <c:pt idx="203">
                  <c:v>-1.2637135861856783</c:v>
                </c:pt>
                <c:pt idx="204">
                  <c:v>-1.4575730808778387</c:v>
                </c:pt>
                <c:pt idx="205">
                  <c:v>-1.6397213543759639</c:v>
                </c:pt>
                <c:pt idx="206">
                  <c:v>-1.8067966429350837</c:v>
                </c:pt>
                <c:pt idx="207">
                  <c:v>-1.9559575869022454</c:v>
                </c:pt>
                <c:pt idx="208">
                  <c:v>-2.0849227316775352</c:v>
                </c:pt>
                <c:pt idx="209">
                  <c:v>-2.1919925047405475</c:v>
                </c:pt>
                <c:pt idx="210">
                  <c:v>-2.2760539424682351</c:v>
                </c:pt>
                <c:pt idx="211">
                  <c:v>-2.3365690006115072</c:v>
                </c:pt>
                <c:pt idx="212">
                  <c:v>-2.3735477909714433</c:v>
                </c:pt>
                <c:pt idx="213">
                  <c:v>-2.3875085238599127</c:v>
                </c:pt>
                <c:pt idx="214">
                  <c:v>-2.3794262851178347</c:v>
                </c:pt>
                <c:pt idx="215">
                  <c:v>-2.3506730263303863</c:v>
                </c:pt>
                <c:pt idx="216">
                  <c:v>-2.3029512912158236</c:v>
                </c:pt>
                <c:pt idx="217">
                  <c:v>-2.2382242391835563</c:v>
                </c:pt>
                <c:pt idx="218">
                  <c:v>-2.158644463198649</c:v>
                </c:pt>
                <c:pt idx="219">
                  <c:v>-2.0664839425272761</c:v>
                </c:pt>
                <c:pt idx="220">
                  <c:v>-1.9640672348143347</c:v>
                </c:pt>
                <c:pt idx="221">
                  <c:v>-1.8537097124161883</c:v>
                </c:pt>
                <c:pt idx="222">
                  <c:v>-1.7376623030668978</c:v>
                </c:pt>
                <c:pt idx="223">
                  <c:v>-1.6180638236962746</c:v>
                </c:pt>
                <c:pt idx="224">
                  <c:v>-1.4969016171712519</c:v>
                </c:pt>
                <c:pt idx="225">
                  <c:v>-1.3759808322719169</c:v>
                </c:pt>
                <c:pt idx="226">
                  <c:v>-1.2569023426348342</c:v>
                </c:pt>
                <c:pt idx="227">
                  <c:v>-1.1410489932879735</c:v>
                </c:pt>
                <c:pt idx="228">
                  <c:v>-1.0295796032389499</c:v>
                </c:pt>
                <c:pt idx="229">
                  <c:v>-0.92342994553809055</c:v>
                </c:pt>
                <c:pt idx="230">
                  <c:v>-0.82331977522619404</c:v>
                </c:pt>
                <c:pt idx="231">
                  <c:v>-0.72976488044383336</c:v>
                </c:pt>
                <c:pt idx="232">
                  <c:v>-0.64309308988677849</c:v>
                </c:pt>
                <c:pt idx="233">
                  <c:v>-0.56346317569402138</c:v>
                </c:pt>
                <c:pt idx="234">
                  <c:v>-0.49088563804361612</c:v>
                </c:pt>
                <c:pt idx="235">
                  <c:v>-0.42524443841166565</c:v>
                </c:pt>
                <c:pt idx="236">
                  <c:v>-0.36631885429713612</c:v>
                </c:pt>
                <c:pt idx="237">
                  <c:v>-0.31380475088952436</c:v>
                </c:pt>
                <c:pt idx="238">
                  <c:v>-0.26733469674221705</c:v>
                </c:pt>
                <c:pt idx="239">
                  <c:v>-0.22649648387300525</c:v>
                </c:pt>
                <c:pt idx="240">
                  <c:v>-0.19084974173774552</c:v>
                </c:pt>
                <c:pt idx="241">
                  <c:v>-0.15994045429515152</c:v>
                </c:pt>
                <c:pt idx="242">
                  <c:v>-0.13331329623470675</c:v>
                </c:pt>
                <c:pt idx="243">
                  <c:v>-0.11052179594624124</c:v>
                </c:pt>
                <c:pt idx="244">
                  <c:v>-9.1136407691449803E-2</c:v>
                </c:pt>
                <c:pt idx="245">
                  <c:v>-7.4750633434874716E-2</c:v>
                </c:pt>
                <c:pt idx="246">
                  <c:v>-6.0985376494612276E-2</c:v>
                </c:pt>
                <c:pt idx="247">
                  <c:v>-4.9491735835429276E-2</c:v>
                </c:pt>
                <c:pt idx="248">
                  <c:v>-3.9952463178876491E-2</c:v>
                </c:pt>
                <c:pt idx="249">
                  <c:v>-3.2082307172045889E-2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752464"/>
        <c:axId val="264749200"/>
      </c:lineChart>
      <c:catAx>
        <c:axId val="2647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49200"/>
        <c:crossesAt val="0"/>
        <c:auto val="1"/>
        <c:lblAlgn val="ctr"/>
        <c:lblOffset val="100"/>
        <c:noMultiLvlLbl val="0"/>
      </c:catAx>
      <c:valAx>
        <c:axId val="26474920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52464"/>
        <c:crossesAt val="0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251572</xdr:colOff>
      <xdr:row>7</xdr:row>
      <xdr:rowOff>23532</xdr:rowOff>
    </xdr:from>
    <xdr:to>
      <xdr:col>27</xdr:col>
      <xdr:colOff>470647</xdr:colOff>
      <xdr:row>23</xdr:row>
      <xdr:rowOff>100853</xdr:rowOff>
    </xdr:to>
    <xdr:graphicFrame macro="">
      <xdr:nvGraphicFramePr>
        <xdr:cNvPr id="1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245407</xdr:colOff>
      <xdr:row>23</xdr:row>
      <xdr:rowOff>138394</xdr:rowOff>
    </xdr:from>
    <xdr:to>
      <xdr:col>27</xdr:col>
      <xdr:colOff>481852</xdr:colOff>
      <xdr:row>39</xdr:row>
      <xdr:rowOff>145677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ussianLeastSquaresEx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Quadratic fit"/>
      <sheetName val="Sheet2"/>
    </sheetNames>
    <sheetDataSet>
      <sheetData sheetId="0">
        <row r="6">
          <cell r="B6">
            <v>85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63"/>
  <sheetViews>
    <sheetView tabSelected="1" zoomScale="85" zoomScaleNormal="85" workbookViewId="0">
      <selection activeCell="AI15" sqref="AI15"/>
    </sheetView>
  </sheetViews>
  <sheetFormatPr defaultColWidth="11.5703125" defaultRowHeight="15" x14ac:dyDescent="0.25"/>
  <cols>
    <col min="1" max="1" width="10.5703125" customWidth="1"/>
    <col min="2" max="2" width="9.140625" customWidth="1"/>
    <col min="3" max="3" width="2.7109375" customWidth="1"/>
    <col min="4" max="4" width="10.7109375" customWidth="1"/>
    <col min="5" max="5" width="4.5703125" customWidth="1"/>
    <col min="6" max="6" width="12.28515625" customWidth="1"/>
    <col min="7" max="7" width="11.140625" customWidth="1"/>
    <col min="8" max="8" width="12.140625" customWidth="1"/>
    <col min="9" max="9" width="14.28515625" customWidth="1"/>
    <col min="10" max="10" width="5.7109375" customWidth="1"/>
    <col min="11" max="27" width="6" customWidth="1"/>
    <col min="28" max="28" width="11.140625" customWidth="1"/>
    <col min="29" max="30" width="6.85546875" customWidth="1"/>
    <col min="31" max="32" width="6.140625" customWidth="1"/>
    <col min="33" max="33" width="10.140625" customWidth="1"/>
    <col min="34" max="34" width="12.5703125" customWidth="1"/>
    <col min="35" max="35" width="12.28515625" customWidth="1"/>
    <col min="36" max="36" width="13" customWidth="1"/>
    <col min="37" max="37" width="10.85546875" customWidth="1"/>
    <col min="38" max="255" width="9.140625" customWidth="1"/>
  </cols>
  <sheetData>
    <row r="1" spans="1:38" ht="21" x14ac:dyDescent="0.35">
      <c r="B1" s="3" t="s">
        <v>106</v>
      </c>
      <c r="U1" t="s">
        <v>3</v>
      </c>
      <c r="AB1" s="17" t="s">
        <v>100</v>
      </c>
      <c r="AH1" s="69" t="s">
        <v>101</v>
      </c>
    </row>
    <row r="2" spans="1:38" ht="19.5" customHeight="1" x14ac:dyDescent="0.3">
      <c r="B2" s="65" t="s">
        <v>96</v>
      </c>
      <c r="AB2" s="20" t="s">
        <v>102</v>
      </c>
      <c r="AC2" s="56">
        <v>4</v>
      </c>
      <c r="AD2" s="56">
        <v>3</v>
      </c>
      <c r="AE2" s="56">
        <v>2</v>
      </c>
      <c r="AF2" s="56">
        <v>1</v>
      </c>
      <c r="AG2" s="70">
        <v>0.5</v>
      </c>
      <c r="AH2" s="15">
        <v>0</v>
      </c>
    </row>
    <row r="3" spans="1:38" ht="30" customHeight="1" x14ac:dyDescent="0.3">
      <c r="A3" s="26" t="s">
        <v>6</v>
      </c>
      <c r="B3" s="45">
        <v>0.4</v>
      </c>
      <c r="C3" s="25"/>
      <c r="D3" s="27" t="s">
        <v>7</v>
      </c>
      <c r="E3" s="46">
        <v>1E-4</v>
      </c>
      <c r="F3" s="66" t="s">
        <v>97</v>
      </c>
      <c r="H3" s="58"/>
      <c r="I3" s="59"/>
      <c r="J3" s="2" t="s">
        <v>99</v>
      </c>
      <c r="AB3" s="21" t="s">
        <v>103</v>
      </c>
      <c r="AC3" s="13">
        <v>40</v>
      </c>
      <c r="AD3" s="13">
        <v>80</v>
      </c>
      <c r="AE3" s="13">
        <v>120</v>
      </c>
      <c r="AF3" s="13">
        <v>160</v>
      </c>
      <c r="AG3" s="71">
        <v>200</v>
      </c>
    </row>
    <row r="4" spans="1:38" ht="14.25" customHeight="1" x14ac:dyDescent="0.3">
      <c r="B4" s="2"/>
      <c r="J4" s="12">
        <v>-8</v>
      </c>
      <c r="K4" s="10">
        <v>-7</v>
      </c>
      <c r="L4" s="10">
        <v>-6</v>
      </c>
      <c r="M4" s="10">
        <v>-5</v>
      </c>
      <c r="N4" s="10">
        <v>-4</v>
      </c>
      <c r="O4" s="10">
        <v>-3</v>
      </c>
      <c r="P4" s="10">
        <v>-2</v>
      </c>
      <c r="Q4" s="10">
        <v>-1</v>
      </c>
      <c r="R4" s="10">
        <v>0</v>
      </c>
      <c r="S4" s="10">
        <v>1</v>
      </c>
      <c r="T4" s="10">
        <v>2</v>
      </c>
      <c r="U4" s="10">
        <v>3</v>
      </c>
      <c r="V4" s="10">
        <v>4</v>
      </c>
      <c r="W4" s="10">
        <v>5</v>
      </c>
      <c r="X4" s="10">
        <v>6</v>
      </c>
      <c r="Y4" s="10">
        <v>7</v>
      </c>
      <c r="Z4" s="11">
        <v>8</v>
      </c>
      <c r="AB4" s="22" t="s">
        <v>104</v>
      </c>
      <c r="AC4" s="14">
        <v>20</v>
      </c>
      <c r="AD4" s="14">
        <v>20</v>
      </c>
      <c r="AE4" s="14">
        <v>20</v>
      </c>
      <c r="AF4" s="14">
        <v>20</v>
      </c>
      <c r="AG4" s="72">
        <v>20</v>
      </c>
    </row>
    <row r="5" spans="1:38" ht="16.5" customHeight="1" x14ac:dyDescent="0.3">
      <c r="D5">
        <v>2</v>
      </c>
      <c r="E5" s="4" t="s">
        <v>2</v>
      </c>
      <c r="I5" s="23" t="s">
        <v>98</v>
      </c>
      <c r="J5" s="19">
        <v>0</v>
      </c>
      <c r="K5" s="14">
        <v>0</v>
      </c>
      <c r="L5" s="14">
        <v>-2</v>
      </c>
      <c r="M5" s="14">
        <v>-3</v>
      </c>
      <c r="N5" s="14">
        <v>-4</v>
      </c>
      <c r="O5" s="14">
        <v>-3</v>
      </c>
      <c r="P5" s="14">
        <v>-2</v>
      </c>
      <c r="Q5" s="14">
        <v>-1</v>
      </c>
      <c r="R5" s="14">
        <v>0</v>
      </c>
      <c r="S5" s="14">
        <v>1</v>
      </c>
      <c r="T5" s="14">
        <v>2</v>
      </c>
      <c r="U5" s="14">
        <v>3</v>
      </c>
      <c r="V5" s="14">
        <v>4</v>
      </c>
      <c r="W5" s="14">
        <v>3</v>
      </c>
      <c r="X5" s="14">
        <v>2</v>
      </c>
      <c r="Y5" s="14">
        <v>0</v>
      </c>
      <c r="Z5" s="15">
        <v>0</v>
      </c>
      <c r="AA5" s="5">
        <v>1</v>
      </c>
    </row>
    <row r="6" spans="1:38" ht="60" customHeight="1" x14ac:dyDescent="0.3">
      <c r="A6" s="7" t="s">
        <v>0</v>
      </c>
      <c r="B6" s="8" t="s">
        <v>1</v>
      </c>
      <c r="D6" s="16" t="s">
        <v>9</v>
      </c>
      <c r="E6" s="6"/>
      <c r="F6" s="18" t="s">
        <v>8</v>
      </c>
      <c r="G6" s="18" t="s">
        <v>12</v>
      </c>
      <c r="H6" s="18" t="s">
        <v>11</v>
      </c>
      <c r="I6" s="18" t="s">
        <v>13</v>
      </c>
      <c r="J6" s="18" t="s">
        <v>70</v>
      </c>
      <c r="K6" t="s">
        <v>71</v>
      </c>
      <c r="AC6" s="48"/>
      <c r="AD6" s="48"/>
      <c r="AE6" s="48"/>
      <c r="AF6" s="48"/>
      <c r="AG6" s="48"/>
      <c r="AH6" s="68" t="s">
        <v>91</v>
      </c>
      <c r="AI6" s="68" t="s">
        <v>92</v>
      </c>
      <c r="AJ6" s="68" t="s">
        <v>93</v>
      </c>
      <c r="AK6" s="73" t="s">
        <v>105</v>
      </c>
      <c r="AL6" s="55"/>
    </row>
    <row r="7" spans="1:38" ht="17.25" customHeight="1" x14ac:dyDescent="0.3">
      <c r="A7" s="9" t="s">
        <v>4</v>
      </c>
      <c r="B7" s="9" t="s">
        <v>5</v>
      </c>
      <c r="D7" s="6" t="s">
        <v>2</v>
      </c>
      <c r="E7" s="6"/>
      <c r="F7" s="6"/>
      <c r="G7" s="6"/>
      <c r="J7" s="1"/>
      <c r="L7" s="1"/>
      <c r="M7" s="1"/>
      <c r="N7" s="1"/>
      <c r="O7" s="1"/>
      <c r="P7" s="1"/>
      <c r="Q7" s="1"/>
      <c r="R7" s="62">
        <f ca="1">J263</f>
        <v>5</v>
      </c>
      <c r="S7" s="63" t="s">
        <v>69</v>
      </c>
      <c r="T7" s="63"/>
      <c r="U7" s="64"/>
      <c r="V7" s="1"/>
      <c r="AC7" s="48" t="s">
        <v>72</v>
      </c>
      <c r="AD7" s="48" t="s">
        <v>73</v>
      </c>
      <c r="AE7" s="48" t="s">
        <v>74</v>
      </c>
      <c r="AF7" s="48" t="s">
        <v>95</v>
      </c>
      <c r="AG7" s="6"/>
      <c r="AH7" s="57"/>
      <c r="AI7" s="57"/>
      <c r="AJ7" s="57"/>
      <c r="AK7" s="1"/>
    </row>
    <row r="8" spans="1:38" ht="17.25" customHeight="1" x14ac:dyDescent="0.3">
      <c r="A8" s="67">
        <v>1</v>
      </c>
      <c r="B8" s="24">
        <f t="shared" ref="B8:B71" ca="1" si="0">$AC$2*EXP(-(((A8-$AC$3)/$AC$4)^2))+$AD$2*EXP(-(((A8-$AD$3)/$AD$4)^2))+$AE$2*EXP(-(((A8-$AE$3)/$AE$4)^2))+$AF$2*EXP(-(((A8-$AF$3)/$AF$4)^2))+$AG$2*EXP(-(((A8-$AG$3)/$AG$4)^2))+$AH$2*(RAND()-RAND())</f>
        <v>8.9260161498577434E-2</v>
      </c>
      <c r="D8">
        <v>0</v>
      </c>
      <c r="F8">
        <f t="shared" ref="F8:F71" ca="1" si="1">IF(B8&gt;$B$3,1,0)</f>
        <v>0</v>
      </c>
      <c r="I8" t="s">
        <v>2</v>
      </c>
      <c r="K8" t="s">
        <v>2</v>
      </c>
      <c r="L8" s="9"/>
      <c r="AC8" s="48">
        <v>1</v>
      </c>
      <c r="AD8" s="48">
        <f ca="1">MATCH($AC8,$K$9:$K$263,0)</f>
        <v>40</v>
      </c>
      <c r="AE8" s="48">
        <f t="shared" ref="AE8:AE17" ca="1" si="2">IF($AC8&lt;=$R$7,$AD8+8,0)</f>
        <v>48</v>
      </c>
      <c r="AF8" s="6">
        <f>1+AC8</f>
        <v>2</v>
      </c>
      <c r="AG8" s="48" t="str">
        <f>"Sheet"&amp;AF8&amp;"!"&amp;$L$7</f>
        <v>Sheet2!</v>
      </c>
      <c r="AH8" s="57">
        <f ca="1">IF($AC8&lt;NumPeaks+1,Sheet2!$L$7,"")</f>
        <v>4.0569955942107185</v>
      </c>
      <c r="AI8" s="57">
        <f ca="1">IF($AC8&lt;NumPeaks+1,Sheet2!$L$8,"")</f>
        <v>40.730932158280986</v>
      </c>
      <c r="AJ8" s="57">
        <f ca="1">IF($AC8&lt;NumPeaks+1,Sheet2!$L$9,"")</f>
        <v>36.027941643532131</v>
      </c>
      <c r="AK8" s="1"/>
    </row>
    <row r="9" spans="1:38" ht="17.25" customHeight="1" x14ac:dyDescent="0.3">
      <c r="A9" s="67">
        <v>2</v>
      </c>
      <c r="B9" s="24">
        <f t="shared" ca="1" si="0"/>
        <v>0.10820813134420861</v>
      </c>
      <c r="D9">
        <v>0</v>
      </c>
      <c r="F9">
        <f t="shared" ca="1" si="1"/>
        <v>0</v>
      </c>
      <c r="G9">
        <f>IF(SIGN(D8) &gt; SIGN(D9),1,0)</f>
        <v>0</v>
      </c>
      <c r="H9">
        <f>IF((D8 - D9)&gt;$E$3,1,0)</f>
        <v>0</v>
      </c>
      <c r="I9">
        <f t="shared" ref="I9:I72" ca="1" si="3">F9*G9*H9</f>
        <v>0</v>
      </c>
      <c r="J9">
        <f ca="1">SUM($I$8:$I9)</f>
        <v>0</v>
      </c>
      <c r="K9">
        <f t="shared" ref="K9:K72" ca="1" si="4">IF(I9,J9,0)</f>
        <v>0</v>
      </c>
      <c r="AC9" s="48">
        <v>2</v>
      </c>
      <c r="AD9" s="48">
        <f t="shared" ref="AD9:AD17" ca="1" si="5">MATCH(AC9,K$9:K$263,0)</f>
        <v>79</v>
      </c>
      <c r="AE9" s="48">
        <f t="shared" ca="1" si="2"/>
        <v>87</v>
      </c>
      <c r="AF9" s="6">
        <f t="shared" ref="AF9:AF17" si="6">1+AC9</f>
        <v>3</v>
      </c>
      <c r="AG9" s="48" t="str">
        <f>"Sheet"&amp;AF9&amp;"!"&amp;$L$7</f>
        <v>Sheet3!</v>
      </c>
      <c r="AH9" s="57">
        <f ca="1">IF($AC9&lt;NumPeaks+1,Sheet3!$L$7,"")</f>
        <v>3.1122762307837997</v>
      </c>
      <c r="AI9" s="57">
        <f ca="1">IF($AC9&lt;NumPeaks+1,Sheet3!$L$8,"")</f>
        <v>79.210395839438704</v>
      </c>
      <c r="AJ9" s="57">
        <f ca="1">IF($AC9&lt;NumPeaks+1,Sheet3!$L$9,"")</f>
        <v>40.17283058736222</v>
      </c>
      <c r="AK9" s="57">
        <f t="shared" ref="AK9:AK17" ca="1" si="7">IF($AC9&lt;NumPeaks+1,AI9-AI8,"")</f>
        <v>38.479463681157718</v>
      </c>
    </row>
    <row r="10" spans="1:38" ht="17.25" customHeight="1" x14ac:dyDescent="0.3">
      <c r="A10" s="67">
        <v>3</v>
      </c>
      <c r="B10" s="24">
        <f t="shared" ca="1" si="0"/>
        <v>0.13052411992298918</v>
      </c>
      <c r="D10">
        <v>0</v>
      </c>
      <c r="F10">
        <f t="shared" ca="1" si="1"/>
        <v>0</v>
      </c>
      <c r="G10">
        <f t="shared" ref="G10:G15" si="8">IF(SIGN(D9) &gt; SIGN(D10),1,0)</f>
        <v>0</v>
      </c>
      <c r="H10">
        <f t="shared" ref="H10:H15" si="9">IF((D9 - D10)&gt;$E$3,1,0)</f>
        <v>0</v>
      </c>
      <c r="I10">
        <f t="shared" ca="1" si="3"/>
        <v>0</v>
      </c>
      <c r="J10">
        <f ca="1">SUM($I$8:$I10)</f>
        <v>0</v>
      </c>
      <c r="K10">
        <f t="shared" ca="1" si="4"/>
        <v>0</v>
      </c>
      <c r="AC10" s="48">
        <v>3</v>
      </c>
      <c r="AD10" s="48">
        <f t="shared" ca="1" si="5"/>
        <v>118</v>
      </c>
      <c r="AE10" s="48">
        <f t="shared" ca="1" si="2"/>
        <v>126</v>
      </c>
      <c r="AF10" s="6">
        <f t="shared" si="6"/>
        <v>4</v>
      </c>
      <c r="AG10" s="48" t="str">
        <f t="shared" ref="AG10:AG17" si="10">"Sheet"&amp;AF10&amp;"!"&amp;$L$7</f>
        <v>Sheet4!</v>
      </c>
      <c r="AH10" s="57">
        <f ca="1">IF($AC10&lt;NumPeaks+1,Sheet4!$L$7,"")</f>
        <v>2.0764333342703263</v>
      </c>
      <c r="AI10" s="57">
        <f ca="1">IF($AC10&lt;NumPeaks+1,Sheet4!$L$8,"")</f>
        <v>118.76770480047165</v>
      </c>
      <c r="AJ10" s="57">
        <f ca="1">IF($AC10&lt;NumPeaks+1,Sheet4!$L$9,"")</f>
        <v>41.079023885976753</v>
      </c>
      <c r="AK10" s="57">
        <f t="shared" ca="1" si="7"/>
        <v>39.557308961032945</v>
      </c>
    </row>
    <row r="11" spans="1:38" ht="17.25" customHeight="1" x14ac:dyDescent="0.3">
      <c r="A11" s="67">
        <v>4</v>
      </c>
      <c r="B11" s="24">
        <f t="shared" ca="1" si="0"/>
        <v>0.15665718700029402</v>
      </c>
      <c r="D11">
        <v>0</v>
      </c>
      <c r="F11">
        <f t="shared" ca="1" si="1"/>
        <v>0</v>
      </c>
      <c r="G11">
        <f t="shared" si="8"/>
        <v>0</v>
      </c>
      <c r="H11">
        <f t="shared" si="9"/>
        <v>0</v>
      </c>
      <c r="I11">
        <f t="shared" ca="1" si="3"/>
        <v>0</v>
      </c>
      <c r="J11">
        <f ca="1">SUM($I$8:$I11)</f>
        <v>0</v>
      </c>
      <c r="K11">
        <f t="shared" ca="1" si="4"/>
        <v>0</v>
      </c>
      <c r="AC11" s="48">
        <v>4</v>
      </c>
      <c r="AD11" s="48">
        <f t="shared" ca="1" si="5"/>
        <v>157</v>
      </c>
      <c r="AE11" s="48">
        <f t="shared" ca="1" si="2"/>
        <v>165</v>
      </c>
      <c r="AF11" s="6">
        <f t="shared" si="6"/>
        <v>5</v>
      </c>
      <c r="AG11" s="48" t="str">
        <f t="shared" si="10"/>
        <v>Sheet5!</v>
      </c>
      <c r="AH11" s="57">
        <f ca="1">IF($AC11&lt;NumPeaks+1,Sheet5!$L$7,"")</f>
        <v>1.0498657355182448</v>
      </c>
      <c r="AI11" s="57">
        <f ca="1">IF($AC11&lt;NumPeaks+1,Sheet5!$L$8,"")</f>
        <v>157.83228089270921</v>
      </c>
      <c r="AJ11" s="57">
        <f ca="1">IF($AC11&lt;NumPeaks+1,Sheet5!$L$9,"")</f>
        <v>46.206235092011781</v>
      </c>
      <c r="AK11" s="57">
        <f t="shared" ca="1" si="7"/>
        <v>39.064576092237559</v>
      </c>
    </row>
    <row r="12" spans="1:38" ht="17.25" customHeight="1" x14ac:dyDescent="0.3">
      <c r="A12" s="67">
        <v>5</v>
      </c>
      <c r="B12" s="24">
        <f t="shared" ca="1" si="0"/>
        <v>0.18708483298266715</v>
      </c>
      <c r="D12">
        <v>0</v>
      </c>
      <c r="F12">
        <f t="shared" ca="1" si="1"/>
        <v>0</v>
      </c>
      <c r="G12">
        <f t="shared" si="8"/>
        <v>0</v>
      </c>
      <c r="H12">
        <f t="shared" si="9"/>
        <v>0</v>
      </c>
      <c r="I12">
        <f t="shared" ca="1" si="3"/>
        <v>0</v>
      </c>
      <c r="J12">
        <f ca="1">SUM($I$8:$I12)</f>
        <v>0</v>
      </c>
      <c r="K12">
        <f t="shared" ca="1" si="4"/>
        <v>0</v>
      </c>
      <c r="AC12" s="48">
        <v>5</v>
      </c>
      <c r="AD12" s="48">
        <f t="shared" ca="1" si="5"/>
        <v>197</v>
      </c>
      <c r="AE12" s="48">
        <f t="shared" ca="1" si="2"/>
        <v>205</v>
      </c>
      <c r="AF12" s="6">
        <f t="shared" si="6"/>
        <v>6</v>
      </c>
      <c r="AG12" s="48" t="str">
        <f t="shared" si="10"/>
        <v>Sheet6!</v>
      </c>
      <c r="AH12" s="57">
        <f ca="1">IF($AC12&lt;NumPeaks+1,Sheet6!$L$7,"")</f>
        <v>0.52222703224787825</v>
      </c>
      <c r="AI12" s="57">
        <f ca="1">IF($AC12&lt;NumPeaks+1,Sheet6!$L$8,"")</f>
        <v>197.35128040462405</v>
      </c>
      <c r="AJ12" s="57">
        <f ca="1">IF($AC12&lt;NumPeaks+1,Sheet6!$L$9,"")</f>
        <v>43.967258203545512</v>
      </c>
      <c r="AK12" s="57">
        <f t="shared" ca="1" si="7"/>
        <v>39.518999511914842</v>
      </c>
    </row>
    <row r="13" spans="1:38" ht="17.25" customHeight="1" x14ac:dyDescent="0.3">
      <c r="A13" s="67">
        <v>6</v>
      </c>
      <c r="B13" s="24">
        <f t="shared" ca="1" si="0"/>
        <v>0.22230825162736412</v>
      </c>
      <c r="D13">
        <v>0</v>
      </c>
      <c r="F13">
        <f t="shared" ca="1" si="1"/>
        <v>0</v>
      </c>
      <c r="G13">
        <f t="shared" si="8"/>
        <v>0</v>
      </c>
      <c r="H13">
        <f t="shared" si="9"/>
        <v>0</v>
      </c>
      <c r="I13">
        <f t="shared" ca="1" si="3"/>
        <v>0</v>
      </c>
      <c r="J13">
        <f ca="1">SUM($I$8:$I13)</f>
        <v>0</v>
      </c>
      <c r="K13">
        <f t="shared" ca="1" si="4"/>
        <v>0</v>
      </c>
      <c r="AC13" s="48">
        <v>6</v>
      </c>
      <c r="AD13" s="48" t="e">
        <f t="shared" ca="1" si="5"/>
        <v>#N/A</v>
      </c>
      <c r="AE13" s="48">
        <f t="shared" ca="1" si="2"/>
        <v>0</v>
      </c>
      <c r="AF13" s="6">
        <f t="shared" si="6"/>
        <v>7</v>
      </c>
      <c r="AG13" s="48" t="str">
        <f t="shared" si="10"/>
        <v>Sheet7!</v>
      </c>
      <c r="AH13" s="57" t="str">
        <f ca="1">IF($AC13&lt;NumPeaks+1,Sheet7!$L$7,"")</f>
        <v/>
      </c>
      <c r="AI13" s="57" t="str">
        <f ca="1">IF($AC13&lt;NumPeaks+1,Sheet7!$L$8,"")</f>
        <v/>
      </c>
      <c r="AJ13" s="57" t="str">
        <f ca="1">IF($AC13&lt;NumPeaks+1,Sheet7!$L$9,"")</f>
        <v/>
      </c>
      <c r="AK13" s="57" t="str">
        <f t="shared" ca="1" si="7"/>
        <v/>
      </c>
    </row>
    <row r="14" spans="1:38" ht="17.25" customHeight="1" x14ac:dyDescent="0.3">
      <c r="A14" s="67">
        <v>7</v>
      </c>
      <c r="B14" s="24">
        <f t="shared" ca="1" si="0"/>
        <v>0.26284600462346047</v>
      </c>
      <c r="D14">
        <v>0</v>
      </c>
      <c r="F14">
        <f t="shared" ca="1" si="1"/>
        <v>0</v>
      </c>
      <c r="G14">
        <f t="shared" si="8"/>
        <v>0</v>
      </c>
      <c r="H14">
        <f t="shared" si="9"/>
        <v>0</v>
      </c>
      <c r="I14">
        <f t="shared" ca="1" si="3"/>
        <v>0</v>
      </c>
      <c r="J14">
        <f ca="1">SUM($I$8:$I14)</f>
        <v>0</v>
      </c>
      <c r="K14">
        <f t="shared" ca="1" si="4"/>
        <v>0</v>
      </c>
      <c r="AC14" s="48">
        <v>7</v>
      </c>
      <c r="AD14" s="48" t="e">
        <f t="shared" ca="1" si="5"/>
        <v>#N/A</v>
      </c>
      <c r="AE14" s="48">
        <f t="shared" ca="1" si="2"/>
        <v>0</v>
      </c>
      <c r="AF14" s="6">
        <f t="shared" si="6"/>
        <v>8</v>
      </c>
      <c r="AG14" s="48" t="str">
        <f t="shared" si="10"/>
        <v>Sheet8!</v>
      </c>
      <c r="AH14" s="57" t="str">
        <f ca="1">IF($AC14&lt;NumPeaks+1,Sheet8!$L$7,"")</f>
        <v/>
      </c>
      <c r="AI14" s="57" t="str">
        <f ca="1">IF($AC14&lt;NumPeaks+1,Sheet8!$L$8,"")</f>
        <v/>
      </c>
      <c r="AJ14" s="57" t="str">
        <f ca="1">IF($AC14&lt;NumPeaks+1,Sheet8!$L$9,"")</f>
        <v/>
      </c>
      <c r="AK14" s="57" t="str">
        <f t="shared" ca="1" si="7"/>
        <v/>
      </c>
    </row>
    <row r="15" spans="1:38" ht="17.25" customHeight="1" x14ac:dyDescent="0.3">
      <c r="A15" s="67">
        <v>8</v>
      </c>
      <c r="B15" s="24">
        <f t="shared" ca="1" si="0"/>
        <v>0.30922601949884693</v>
      </c>
      <c r="D15">
        <v>0</v>
      </c>
      <c r="F15">
        <f t="shared" ca="1" si="1"/>
        <v>0</v>
      </c>
      <c r="G15">
        <f t="shared" si="8"/>
        <v>0</v>
      </c>
      <c r="H15">
        <f t="shared" si="9"/>
        <v>0</v>
      </c>
      <c r="I15">
        <f t="shared" ca="1" si="3"/>
        <v>0</v>
      </c>
      <c r="J15">
        <f ca="1">SUM($I$8:$I15)</f>
        <v>0</v>
      </c>
      <c r="K15">
        <f t="shared" ca="1" si="4"/>
        <v>0</v>
      </c>
      <c r="AC15" s="48">
        <v>8</v>
      </c>
      <c r="AD15" s="48" t="e">
        <f t="shared" ca="1" si="5"/>
        <v>#N/A</v>
      </c>
      <c r="AE15" s="48">
        <f t="shared" ca="1" si="2"/>
        <v>0</v>
      </c>
      <c r="AF15" s="6">
        <f t="shared" si="6"/>
        <v>9</v>
      </c>
      <c r="AG15" s="48" t="str">
        <f t="shared" si="10"/>
        <v>Sheet9!</v>
      </c>
      <c r="AH15" s="57" t="str">
        <f ca="1">IF($AC15&lt;NumPeaks+1,Sheet9!$L$7,"")</f>
        <v/>
      </c>
      <c r="AI15" s="57" t="str">
        <f ca="1">IF($AC15&lt;NumPeaks+1,Sheet9!$L$8,"")</f>
        <v/>
      </c>
      <c r="AJ15" s="57" t="str">
        <f ca="1">IF($AC15&lt;NumPeaks+1,Sheet9!$L$9,"")</f>
        <v/>
      </c>
      <c r="AK15" s="57" t="str">
        <f t="shared" ca="1" si="7"/>
        <v/>
      </c>
    </row>
    <row r="16" spans="1:38" ht="17.25" customHeight="1" x14ac:dyDescent="0.3">
      <c r="A16" s="67">
        <v>9</v>
      </c>
      <c r="B16" s="24">
        <f t="shared" ca="1" si="0"/>
        <v>0.36197585744204186</v>
      </c>
      <c r="D16">
        <f t="shared" ref="D16:D79" ca="1" si="11">(B8*$J$5+B9*$K$5+B10*$L$5+B11*$M$5+B12*$N$5+B13*$O$5+B14*$P$5+B15*$Q$5+B16*$R$5+B17*$S$5+B18*$T$5+B19*$U$5+B20*$V$5+B21*$W$5+B22*$X$5+B23*$Y$5+B24*$Z$5)/$AA$5</f>
        <v>6.5855901531433929</v>
      </c>
      <c r="F16">
        <f t="shared" ca="1" si="1"/>
        <v>0</v>
      </c>
      <c r="G16">
        <f t="shared" ref="G16:G79" ca="1" si="12">IF(SIGN(D15) &gt; SIGN(D16),1,0)</f>
        <v>0</v>
      </c>
      <c r="H16">
        <f t="shared" ref="H16:H79" ca="1" si="13">IF((D15 - D16)&gt;$E$3,1,0)</f>
        <v>0</v>
      </c>
      <c r="I16">
        <f t="shared" ca="1" si="3"/>
        <v>0</v>
      </c>
      <c r="J16">
        <f ca="1">SUM($I$8:$I16)</f>
        <v>0</v>
      </c>
      <c r="K16">
        <f t="shared" ca="1" si="4"/>
        <v>0</v>
      </c>
      <c r="AC16" s="48">
        <v>9</v>
      </c>
      <c r="AD16" s="48" t="e">
        <f t="shared" ca="1" si="5"/>
        <v>#N/A</v>
      </c>
      <c r="AE16" s="48">
        <f t="shared" ca="1" si="2"/>
        <v>0</v>
      </c>
      <c r="AF16" s="6">
        <f t="shared" si="6"/>
        <v>10</v>
      </c>
      <c r="AG16" s="48" t="str">
        <f t="shared" si="10"/>
        <v>Sheet10!</v>
      </c>
      <c r="AH16" s="57" t="str">
        <f ca="1">IF($AC16&lt;NumPeaks+1,Sheet10!$L$7,"")</f>
        <v/>
      </c>
      <c r="AI16" s="57" t="str">
        <f ca="1">IF($AC16&lt;NumPeaks+1,Sheet10!$L$8,"")</f>
        <v/>
      </c>
      <c r="AJ16" s="57" t="str">
        <f ca="1">IF($AC16&lt;NumPeaks+1,Sheet10!$L$9,"")</f>
        <v/>
      </c>
      <c r="AK16" s="57" t="str">
        <f t="shared" ca="1" si="7"/>
        <v/>
      </c>
    </row>
    <row r="17" spans="1:37" ht="17.25" customHeight="1" x14ac:dyDescent="0.3">
      <c r="A17" s="67">
        <v>10</v>
      </c>
      <c r="B17" s="24">
        <f t="shared" ca="1" si="0"/>
        <v>0.42161125359977947</v>
      </c>
      <c r="D17">
        <f t="shared" ca="1" si="11"/>
        <v>7.3860963704184037</v>
      </c>
      <c r="F17">
        <f t="shared" ca="1" si="1"/>
        <v>1</v>
      </c>
      <c r="G17">
        <f t="shared" ca="1" si="12"/>
        <v>0</v>
      </c>
      <c r="H17">
        <f t="shared" ca="1" si="13"/>
        <v>0</v>
      </c>
      <c r="I17">
        <f t="shared" ca="1" si="3"/>
        <v>0</v>
      </c>
      <c r="J17">
        <f ca="1">SUM($I$8:$I17)</f>
        <v>0</v>
      </c>
      <c r="K17">
        <f t="shared" ca="1" si="4"/>
        <v>0</v>
      </c>
      <c r="AC17" s="48">
        <v>10</v>
      </c>
      <c r="AD17" s="48" t="e">
        <f t="shared" ca="1" si="5"/>
        <v>#N/A</v>
      </c>
      <c r="AE17" s="48">
        <f t="shared" ca="1" si="2"/>
        <v>0</v>
      </c>
      <c r="AF17" s="6">
        <f t="shared" si="6"/>
        <v>11</v>
      </c>
      <c r="AG17" s="48" t="str">
        <f t="shared" si="10"/>
        <v>Sheet11!</v>
      </c>
      <c r="AH17" s="57" t="str">
        <f ca="1">IF($AC17&lt;NumPeaks+1,Sheet11!$L$7,"")</f>
        <v/>
      </c>
      <c r="AI17" s="57" t="str">
        <f ca="1">IF($AC17&lt;NumPeaks+1,Sheet11!$L$8,"")</f>
        <v/>
      </c>
      <c r="AJ17" s="57" t="str">
        <f ca="1">IF($AC17&lt;NumPeaks+1,Sheet11!$L$9,"")</f>
        <v/>
      </c>
      <c r="AK17" s="57" t="str">
        <f t="shared" ca="1" si="7"/>
        <v/>
      </c>
    </row>
    <row r="18" spans="1:37" x14ac:dyDescent="0.25">
      <c r="A18" s="67">
        <v>11</v>
      </c>
      <c r="B18" s="24">
        <f t="shared" ca="1" si="0"/>
        <v>0.48862299851020513</v>
      </c>
      <c r="D18">
        <f t="shared" ca="1" si="11"/>
        <v>8.2347825430860535</v>
      </c>
      <c r="F18">
        <f t="shared" ca="1" si="1"/>
        <v>1</v>
      </c>
      <c r="G18">
        <f t="shared" ca="1" si="12"/>
        <v>0</v>
      </c>
      <c r="H18">
        <f t="shared" ca="1" si="13"/>
        <v>0</v>
      </c>
      <c r="I18">
        <f t="shared" ca="1" si="3"/>
        <v>0</v>
      </c>
      <c r="J18">
        <f ca="1">SUM($I$8:$I18)</f>
        <v>0</v>
      </c>
      <c r="K18">
        <f t="shared" ca="1" si="4"/>
        <v>0</v>
      </c>
      <c r="AH18" s="1"/>
      <c r="AI18" s="1"/>
      <c r="AJ18" s="1"/>
    </row>
    <row r="19" spans="1:37" x14ac:dyDescent="0.25">
      <c r="A19" s="67">
        <v>12</v>
      </c>
      <c r="B19" s="24">
        <f t="shared" ca="1" si="0"/>
        <v>0.56346230417323295</v>
      </c>
      <c r="D19">
        <f t="shared" ca="1" si="11"/>
        <v>9.1258450762409264</v>
      </c>
      <c r="F19">
        <f t="shared" ca="1" si="1"/>
        <v>1</v>
      </c>
      <c r="G19">
        <f t="shared" ca="1" si="12"/>
        <v>0</v>
      </c>
      <c r="H19">
        <f t="shared" ca="1" si="13"/>
        <v>0</v>
      </c>
      <c r="I19">
        <f t="shared" ca="1" si="3"/>
        <v>0</v>
      </c>
      <c r="J19">
        <f ca="1">SUM($I$8:$I19)</f>
        <v>0</v>
      </c>
      <c r="K19">
        <f t="shared" ca="1" si="4"/>
        <v>0</v>
      </c>
      <c r="AH19" s="1"/>
      <c r="AI19" s="1"/>
      <c r="AJ19" s="1"/>
    </row>
    <row r="20" spans="1:37" x14ac:dyDescent="0.25">
      <c r="A20" s="67">
        <v>13</v>
      </c>
      <c r="B20" s="24">
        <f t="shared" ca="1" si="0"/>
        <v>0.6465248797484614</v>
      </c>
      <c r="D20">
        <f t="shared" ca="1" si="11"/>
        <v>10.05173834381997</v>
      </c>
      <c r="F20">
        <f t="shared" ca="1" si="1"/>
        <v>1</v>
      </c>
      <c r="G20">
        <f t="shared" ca="1" si="12"/>
        <v>0</v>
      </c>
      <c r="H20">
        <f t="shared" ca="1" si="13"/>
        <v>0</v>
      </c>
      <c r="I20">
        <f t="shared" ca="1" si="3"/>
        <v>0</v>
      </c>
      <c r="J20">
        <f ca="1">SUM($I$8:$I20)</f>
        <v>0</v>
      </c>
      <c r="K20">
        <f t="shared" ca="1" si="4"/>
        <v>0</v>
      </c>
      <c r="AH20" s="1"/>
      <c r="AI20" s="1"/>
      <c r="AJ20" s="1"/>
    </row>
    <row r="21" spans="1:37" x14ac:dyDescent="0.25">
      <c r="A21" s="67">
        <v>14</v>
      </c>
      <c r="B21" s="24">
        <f t="shared" ca="1" si="0"/>
        <v>0.73813402720021537</v>
      </c>
      <c r="D21">
        <f t="shared" ca="1" si="11"/>
        <v>11.003114713973854</v>
      </c>
      <c r="F21">
        <f t="shared" ca="1" si="1"/>
        <v>1</v>
      </c>
      <c r="G21">
        <f t="shared" ca="1" si="12"/>
        <v>0</v>
      </c>
      <c r="H21">
        <f t="shared" ca="1" si="13"/>
        <v>0</v>
      </c>
      <c r="I21">
        <f t="shared" ca="1" si="3"/>
        <v>0</v>
      </c>
      <c r="J21">
        <f ca="1">SUM($I$8:$I21)</f>
        <v>0</v>
      </c>
      <c r="K21">
        <f t="shared" ca="1" si="4"/>
        <v>0</v>
      </c>
      <c r="AH21" s="1"/>
      <c r="AI21" s="1"/>
      <c r="AJ21" s="1"/>
    </row>
    <row r="22" spans="1:37" x14ac:dyDescent="0.25">
      <c r="A22" s="67">
        <v>15</v>
      </c>
      <c r="B22" s="24">
        <f t="shared" ca="1" si="0"/>
        <v>0.83852315290720103</v>
      </c>
      <c r="D22">
        <f t="shared" ca="1" si="11"/>
        <v>11.968812102845838</v>
      </c>
      <c r="F22">
        <f t="shared" ca="1" si="1"/>
        <v>1</v>
      </c>
      <c r="G22">
        <f t="shared" ca="1" si="12"/>
        <v>0</v>
      </c>
      <c r="H22">
        <f t="shared" ca="1" si="13"/>
        <v>0</v>
      </c>
      <c r="I22">
        <f t="shared" ca="1" si="3"/>
        <v>0</v>
      </c>
      <c r="J22">
        <f ca="1">SUM($I$8:$I22)</f>
        <v>0</v>
      </c>
      <c r="K22">
        <f t="shared" ca="1" si="4"/>
        <v>0</v>
      </c>
      <c r="AH22" s="1"/>
      <c r="AI22" s="1"/>
      <c r="AJ22" s="1" t="s">
        <v>2</v>
      </c>
    </row>
    <row r="23" spans="1:37" x14ac:dyDescent="0.25">
      <c r="A23" s="67">
        <v>16</v>
      </c>
      <c r="B23" s="24">
        <f t="shared" ca="1" si="0"/>
        <v>0.94781817328102358</v>
      </c>
      <c r="D23">
        <f t="shared" ca="1" si="11"/>
        <v>12.935896347829274</v>
      </c>
      <c r="F23">
        <f t="shared" ca="1" si="1"/>
        <v>1</v>
      </c>
      <c r="G23">
        <f t="shared" ca="1" si="12"/>
        <v>0</v>
      </c>
      <c r="H23">
        <f t="shared" ca="1" si="13"/>
        <v>0</v>
      </c>
      <c r="I23">
        <f t="shared" ca="1" si="3"/>
        <v>0</v>
      </c>
      <c r="J23">
        <f ca="1">SUM($I$8:$I23)</f>
        <v>0</v>
      </c>
      <c r="K23">
        <f t="shared" ca="1" si="4"/>
        <v>0</v>
      </c>
      <c r="AH23" s="1"/>
      <c r="AI23" s="1"/>
      <c r="AJ23" s="1"/>
    </row>
    <row r="24" spans="1:37" x14ac:dyDescent="0.25">
      <c r="A24" s="67">
        <v>17</v>
      </c>
      <c r="B24" s="24">
        <f t="shared" ca="1" si="0"/>
        <v>1.0660203663325252</v>
      </c>
      <c r="D24">
        <f t="shared" ca="1" si="11"/>
        <v>13.889764473168809</v>
      </c>
      <c r="F24">
        <f t="shared" ca="1" si="1"/>
        <v>1</v>
      </c>
      <c r="G24">
        <f t="shared" ca="1" si="12"/>
        <v>0</v>
      </c>
      <c r="H24">
        <f t="shared" ca="1" si="13"/>
        <v>0</v>
      </c>
      <c r="I24">
        <f t="shared" ca="1" si="3"/>
        <v>0</v>
      </c>
      <c r="J24">
        <f ca="1">SUM($I$8:$I24)</f>
        <v>0</v>
      </c>
      <c r="K24">
        <f t="shared" ca="1" si="4"/>
        <v>0</v>
      </c>
      <c r="AH24" s="1"/>
      <c r="AI24" s="1"/>
      <c r="AJ24" s="1"/>
    </row>
    <row r="25" spans="1:37" x14ac:dyDescent="0.25">
      <c r="A25" s="67">
        <v>18</v>
      </c>
      <c r="B25" s="24">
        <f t="shared" ca="1" si="0"/>
        <v>1.1929902822025744</v>
      </c>
      <c r="D25">
        <f t="shared" ca="1" si="11"/>
        <v>14.814313258459634</v>
      </c>
      <c r="F25">
        <f t="shared" ca="1" si="1"/>
        <v>1</v>
      </c>
      <c r="G25">
        <f t="shared" ca="1" si="12"/>
        <v>0</v>
      </c>
      <c r="H25">
        <f t="shared" ca="1" si="13"/>
        <v>0</v>
      </c>
      <c r="I25">
        <f t="shared" ca="1" si="3"/>
        <v>0</v>
      </c>
      <c r="J25">
        <f ca="1">SUM($I$8:$I25)</f>
        <v>0</v>
      </c>
      <c r="K25">
        <f t="shared" ca="1" si="4"/>
        <v>0</v>
      </c>
      <c r="AH25" s="1"/>
      <c r="AI25" s="1"/>
      <c r="AJ25" s="1"/>
    </row>
    <row r="26" spans="1:37" x14ac:dyDescent="0.25">
      <c r="A26" s="67">
        <v>19</v>
      </c>
      <c r="B26" s="24">
        <f t="shared" ca="1" si="0"/>
        <v>1.328433369264534</v>
      </c>
      <c r="D26">
        <f t="shared" ca="1" si="11"/>
        <v>15.692175439313885</v>
      </c>
      <c r="F26">
        <f t="shared" ca="1" si="1"/>
        <v>1</v>
      </c>
      <c r="G26">
        <f t="shared" ca="1" si="12"/>
        <v>0</v>
      </c>
      <c r="H26">
        <f t="shared" ca="1" si="13"/>
        <v>0</v>
      </c>
      <c r="I26">
        <f t="shared" ca="1" si="3"/>
        <v>0</v>
      </c>
      <c r="J26">
        <f ca="1">SUM($I$8:$I26)</f>
        <v>0</v>
      </c>
      <c r="K26">
        <f t="shared" ca="1" si="4"/>
        <v>0</v>
      </c>
      <c r="AG26" t="s">
        <v>10</v>
      </c>
      <c r="AH26" s="1"/>
      <c r="AI26" s="1"/>
      <c r="AJ26" s="1"/>
    </row>
    <row r="27" spans="1:37" x14ac:dyDescent="0.25">
      <c r="A27" s="67">
        <v>20</v>
      </c>
      <c r="B27" s="24">
        <f t="shared" ca="1" si="0"/>
        <v>1.4718879941258052</v>
      </c>
      <c r="D27">
        <f t="shared" ca="1" si="11"/>
        <v>16.505023420825299</v>
      </c>
      <c r="F27">
        <f t="shared" ca="1" si="1"/>
        <v>1</v>
      </c>
      <c r="G27">
        <f t="shared" ca="1" si="12"/>
        <v>0</v>
      </c>
      <c r="H27">
        <f t="shared" ca="1" si="13"/>
        <v>0</v>
      </c>
      <c r="I27">
        <f t="shared" ca="1" si="3"/>
        <v>0</v>
      </c>
      <c r="J27">
        <f ca="1">SUM($I$8:$I27)</f>
        <v>0</v>
      </c>
      <c r="K27">
        <f t="shared" ca="1" si="4"/>
        <v>0</v>
      </c>
      <c r="AG27" t="s">
        <v>2</v>
      </c>
      <c r="AH27" s="1"/>
      <c r="AI27" s="1"/>
      <c r="AJ27" s="1"/>
    </row>
    <row r="28" spans="1:37" x14ac:dyDescent="0.25">
      <c r="A28" s="67">
        <v>21</v>
      </c>
      <c r="B28" s="24">
        <f t="shared" ca="1" si="0"/>
        <v>1.6227165298987845</v>
      </c>
      <c r="D28">
        <f t="shared" ca="1" si="11"/>
        <v>17.233937646775765</v>
      </c>
      <c r="F28">
        <f t="shared" ca="1" si="1"/>
        <v>1</v>
      </c>
      <c r="G28">
        <f t="shared" ca="1" si="12"/>
        <v>0</v>
      </c>
      <c r="H28">
        <f t="shared" ca="1" si="13"/>
        <v>0</v>
      </c>
      <c r="I28">
        <f t="shared" ca="1" si="3"/>
        <v>0</v>
      </c>
      <c r="J28">
        <f ca="1">SUM($I$8:$I28)</f>
        <v>0</v>
      </c>
      <c r="K28">
        <f t="shared" ca="1" si="4"/>
        <v>0</v>
      </c>
      <c r="AH28" s="1"/>
      <c r="AI28" s="1"/>
      <c r="AJ28" s="1"/>
    </row>
    <row r="29" spans="1:37" x14ac:dyDescent="0.25">
      <c r="A29" s="67">
        <v>22</v>
      </c>
      <c r="B29" s="24">
        <f t="shared" ca="1" si="0"/>
        <v>1.7801001545372723</v>
      </c>
      <c r="D29">
        <f t="shared" ca="1" si="11"/>
        <v>17.859833844237116</v>
      </c>
      <c r="F29">
        <f t="shared" ca="1" si="1"/>
        <v>1</v>
      </c>
      <c r="G29">
        <f t="shared" ca="1" si="12"/>
        <v>0</v>
      </c>
      <c r="H29">
        <f t="shared" ca="1" si="13"/>
        <v>0</v>
      </c>
      <c r="I29">
        <f t="shared" ca="1" si="3"/>
        <v>0</v>
      </c>
      <c r="J29">
        <f ca="1">SUM($I$8:$I29)</f>
        <v>0</v>
      </c>
      <c r="K29">
        <f t="shared" ca="1" si="4"/>
        <v>0</v>
      </c>
      <c r="AH29" s="1"/>
      <c r="AI29" s="1"/>
      <c r="AJ29" s="1"/>
    </row>
    <row r="30" spans="1:37" x14ac:dyDescent="0.25">
      <c r="A30" s="67">
        <v>23</v>
      </c>
      <c r="B30" s="24">
        <f t="shared" ca="1" si="0"/>
        <v>1.9430379380414109</v>
      </c>
      <c r="D30">
        <f t="shared" ca="1" si="11"/>
        <v>18.363940379551963</v>
      </c>
      <c r="F30">
        <f t="shared" ca="1" si="1"/>
        <v>1</v>
      </c>
      <c r="G30">
        <f t="shared" ca="1" si="12"/>
        <v>0</v>
      </c>
      <c r="H30">
        <f t="shared" ca="1" si="13"/>
        <v>0</v>
      </c>
      <c r="I30">
        <f t="shared" ca="1" si="3"/>
        <v>0</v>
      </c>
      <c r="J30">
        <f ca="1">SUM($I$8:$I30)</f>
        <v>0</v>
      </c>
      <c r="K30">
        <f t="shared" ca="1" si="4"/>
        <v>0</v>
      </c>
      <c r="AH30" s="1"/>
      <c r="AI30" s="1"/>
      <c r="AJ30" s="1"/>
    </row>
    <row r="31" spans="1:37" x14ac:dyDescent="0.25">
      <c r="A31" s="67">
        <v>24</v>
      </c>
      <c r="B31" s="24">
        <f t="shared" ca="1" si="0"/>
        <v>2.1103507034913496</v>
      </c>
      <c r="D31">
        <f t="shared" ca="1" si="11"/>
        <v>18.728314059467913</v>
      </c>
      <c r="F31">
        <f t="shared" ca="1" si="1"/>
        <v>1</v>
      </c>
      <c r="G31">
        <f t="shared" ca="1" si="12"/>
        <v>0</v>
      </c>
      <c r="H31">
        <f t="shared" ca="1" si="13"/>
        <v>0</v>
      </c>
      <c r="I31">
        <f t="shared" ca="1" si="3"/>
        <v>0</v>
      </c>
      <c r="J31">
        <f ca="1">SUM($I$8:$I31)</f>
        <v>0</v>
      </c>
      <c r="K31">
        <f t="shared" ca="1" si="4"/>
        <v>0</v>
      </c>
      <c r="AH31" s="1"/>
      <c r="AI31" s="1"/>
      <c r="AJ31" s="1"/>
    </row>
    <row r="32" spans="1:37" x14ac:dyDescent="0.25">
      <c r="A32" s="67">
        <v>25</v>
      </c>
      <c r="B32" s="24">
        <f t="shared" ca="1" si="0"/>
        <v>2.2806900232880349</v>
      </c>
      <c r="D32">
        <f t="shared" ca="1" si="11"/>
        <v>18.936380042116987</v>
      </c>
      <c r="F32">
        <f t="shared" ca="1" si="1"/>
        <v>1</v>
      </c>
      <c r="G32">
        <f t="shared" ca="1" si="12"/>
        <v>0</v>
      </c>
      <c r="H32">
        <f t="shared" ca="1" si="13"/>
        <v>0</v>
      </c>
      <c r="I32">
        <f t="shared" ca="1" si="3"/>
        <v>0</v>
      </c>
      <c r="J32">
        <f ca="1">SUM($I$8:$I32)</f>
        <v>0</v>
      </c>
      <c r="K32">
        <f t="shared" ca="1" si="4"/>
        <v>0</v>
      </c>
      <c r="AH32" s="1"/>
      <c r="AI32" s="1"/>
      <c r="AJ32" s="1"/>
    </row>
    <row r="33" spans="1:36" x14ac:dyDescent="0.25">
      <c r="A33" s="67">
        <v>26</v>
      </c>
      <c r="B33" s="24">
        <f t="shared" ca="1" si="0"/>
        <v>2.4525525614058101</v>
      </c>
      <c r="D33">
        <f t="shared" ca="1" si="11"/>
        <v>18.973479239965158</v>
      </c>
      <c r="F33">
        <f t="shared" ca="1" si="1"/>
        <v>1</v>
      </c>
      <c r="G33">
        <f t="shared" ca="1" si="12"/>
        <v>0</v>
      </c>
      <c r="H33">
        <f t="shared" ca="1" si="13"/>
        <v>0</v>
      </c>
      <c r="I33">
        <f t="shared" ca="1" si="3"/>
        <v>0</v>
      </c>
      <c r="J33">
        <f ca="1">SUM($I$8:$I33)</f>
        <v>0</v>
      </c>
      <c r="K33">
        <f t="shared" ca="1" si="4"/>
        <v>0</v>
      </c>
      <c r="AH33" s="1"/>
      <c r="AI33" s="1"/>
      <c r="AJ33" s="1"/>
    </row>
    <row r="34" spans="1:36" x14ac:dyDescent="0.25">
      <c r="A34" s="67">
        <v>27</v>
      </c>
      <c r="B34" s="24">
        <f t="shared" ca="1" si="0"/>
        <v>2.6242997992811103</v>
      </c>
      <c r="D34">
        <f t="shared" ca="1" si="11"/>
        <v>18.827404846942549</v>
      </c>
      <c r="F34">
        <f t="shared" ca="1" si="1"/>
        <v>1</v>
      </c>
      <c r="G34">
        <f t="shared" ca="1" si="12"/>
        <v>0</v>
      </c>
      <c r="H34">
        <f t="shared" ca="1" si="13"/>
        <v>1</v>
      </c>
      <c r="I34">
        <f t="shared" ca="1" si="3"/>
        <v>0</v>
      </c>
      <c r="J34">
        <f ca="1">SUM($I$8:$I34)</f>
        <v>0</v>
      </c>
      <c r="K34">
        <f t="shared" ca="1" si="4"/>
        <v>0</v>
      </c>
      <c r="AH34" s="1"/>
      <c r="AI34" s="1"/>
      <c r="AJ34" s="1"/>
    </row>
    <row r="35" spans="1:36" x14ac:dyDescent="0.25">
      <c r="A35" s="67">
        <v>28</v>
      </c>
      <c r="B35" s="24">
        <f t="shared" ca="1" si="0"/>
        <v>2.7941829930981243</v>
      </c>
      <c r="D35">
        <f t="shared" ca="1" si="11"/>
        <v>18.488908534281311</v>
      </c>
      <c r="F35">
        <f t="shared" ca="1" si="1"/>
        <v>1</v>
      </c>
      <c r="G35">
        <f t="shared" ca="1" si="12"/>
        <v>0</v>
      </c>
      <c r="H35">
        <f t="shared" ca="1" si="13"/>
        <v>1</v>
      </c>
      <c r="I35">
        <f t="shared" ca="1" si="3"/>
        <v>0</v>
      </c>
      <c r="J35">
        <f ca="1">SUM($I$8:$I35)</f>
        <v>0</v>
      </c>
      <c r="K35">
        <f t="shared" ca="1" si="4"/>
        <v>0</v>
      </c>
      <c r="AH35" s="1"/>
      <c r="AI35" s="1"/>
      <c r="AJ35" s="1"/>
    </row>
    <row r="36" spans="1:36" ht="14.25" customHeight="1" x14ac:dyDescent="0.25">
      <c r="A36" s="67">
        <v>29</v>
      </c>
      <c r="B36" s="24">
        <f t="shared" ca="1" si="0"/>
        <v>2.960373010945732</v>
      </c>
      <c r="D36">
        <f t="shared" ca="1" si="11"/>
        <v>17.9521565381635</v>
      </c>
      <c r="F36">
        <f t="shared" ca="1" si="1"/>
        <v>1</v>
      </c>
      <c r="G36">
        <f t="shared" ca="1" si="12"/>
        <v>0</v>
      </c>
      <c r="H36">
        <f t="shared" ca="1" si="13"/>
        <v>1</v>
      </c>
      <c r="I36">
        <f t="shared" ca="1" si="3"/>
        <v>0</v>
      </c>
      <c r="J36">
        <f ca="1">SUM($I$8:$I36)</f>
        <v>0</v>
      </c>
      <c r="K36">
        <f t="shared" ca="1" si="4"/>
        <v>0</v>
      </c>
      <c r="AH36" s="1"/>
      <c r="AI36" s="1"/>
      <c r="AJ36" s="1"/>
    </row>
    <row r="37" spans="1:36" x14ac:dyDescent="0.25">
      <c r="A37" s="67">
        <v>30</v>
      </c>
      <c r="B37" s="24">
        <f t="shared" ca="1" si="0"/>
        <v>3.1209944979047584</v>
      </c>
      <c r="D37">
        <f t="shared" ca="1" si="11"/>
        <v>17.215116377538742</v>
      </c>
      <c r="F37">
        <f t="shared" ca="1" si="1"/>
        <v>1</v>
      </c>
      <c r="G37">
        <f t="shared" ca="1" si="12"/>
        <v>0</v>
      </c>
      <c r="H37">
        <f t="shared" ca="1" si="13"/>
        <v>1</v>
      </c>
      <c r="I37">
        <f t="shared" ca="1" si="3"/>
        <v>0</v>
      </c>
      <c r="J37">
        <f ca="1">SUM($I$8:$I37)</f>
        <v>0</v>
      </c>
      <c r="K37">
        <f t="shared" ca="1" si="4"/>
        <v>0</v>
      </c>
      <c r="AG37" s="60"/>
    </row>
    <row r="38" spans="1:36" x14ac:dyDescent="0.25">
      <c r="A38" s="67">
        <v>31</v>
      </c>
      <c r="B38" s="24">
        <f t="shared" ca="1" si="0"/>
        <v>3.2741636245224917</v>
      </c>
      <c r="D38">
        <f t="shared" ca="1" si="11"/>
        <v>16.279856322784028</v>
      </c>
      <c r="F38">
        <f t="shared" ca="1" si="1"/>
        <v>1</v>
      </c>
      <c r="G38">
        <f t="shared" ca="1" si="12"/>
        <v>0</v>
      </c>
      <c r="H38">
        <f t="shared" ca="1" si="13"/>
        <v>1</v>
      </c>
      <c r="I38">
        <f t="shared" ca="1" si="3"/>
        <v>0</v>
      </c>
      <c r="J38">
        <f ca="1">SUM($I$8:$I38)</f>
        <v>0</v>
      </c>
      <c r="K38">
        <f t="shared" ca="1" si="4"/>
        <v>0</v>
      </c>
      <c r="AG38" s="60"/>
    </row>
    <row r="39" spans="1:36" x14ac:dyDescent="0.25">
      <c r="A39" s="67">
        <v>32</v>
      </c>
      <c r="B39" s="24">
        <f t="shared" ca="1" si="0"/>
        <v>3.4180284984780558</v>
      </c>
      <c r="D39">
        <f t="shared" ca="1" si="11"/>
        <v>15.152741971255614</v>
      </c>
      <c r="F39">
        <f t="shared" ca="1" si="1"/>
        <v>1</v>
      </c>
      <c r="G39">
        <f t="shared" ca="1" si="12"/>
        <v>0</v>
      </c>
      <c r="H39">
        <f t="shared" ca="1" si="13"/>
        <v>1</v>
      </c>
      <c r="I39">
        <f t="shared" ca="1" si="3"/>
        <v>0</v>
      </c>
      <c r="J39">
        <f ca="1">SUM($I$8:$I39)</f>
        <v>0</v>
      </c>
      <c r="K39">
        <f t="shared" ca="1" si="4"/>
        <v>0</v>
      </c>
      <c r="O39" t="s">
        <v>2</v>
      </c>
      <c r="AG39" s="60"/>
    </row>
    <row r="40" spans="1:36" x14ac:dyDescent="0.25">
      <c r="A40" s="67">
        <v>33</v>
      </c>
      <c r="B40" s="24">
        <f t="shared" ca="1" si="0"/>
        <v>3.5508111693727527</v>
      </c>
      <c r="D40">
        <f t="shared" ca="1" si="11"/>
        <v>13.844517314164026</v>
      </c>
      <c r="F40">
        <f t="shared" ca="1" si="1"/>
        <v>1</v>
      </c>
      <c r="G40">
        <f t="shared" ca="1" si="12"/>
        <v>0</v>
      </c>
      <c r="H40">
        <f t="shared" ca="1" si="13"/>
        <v>1</v>
      </c>
      <c r="I40">
        <f t="shared" ca="1" si="3"/>
        <v>0</v>
      </c>
      <c r="J40">
        <f ca="1">SUM($I$8:$I40)</f>
        <v>0</v>
      </c>
      <c r="K40">
        <f t="shared" ca="1" si="4"/>
        <v>0</v>
      </c>
    </row>
    <row r="41" spans="1:36" x14ac:dyDescent="0.25">
      <c r="A41" s="67">
        <v>34</v>
      </c>
      <c r="B41" s="24">
        <f t="shared" ca="1" si="0"/>
        <v>3.6708500405245612</v>
      </c>
      <c r="D41">
        <f t="shared" ca="1" si="11"/>
        <v>12.370261395600208</v>
      </c>
      <c r="F41">
        <f t="shared" ca="1" si="1"/>
        <v>1</v>
      </c>
      <c r="G41">
        <f t="shared" ca="1" si="12"/>
        <v>0</v>
      </c>
      <c r="H41">
        <f t="shared" ca="1" si="13"/>
        <v>1</v>
      </c>
      <c r="I41">
        <f t="shared" ca="1" si="3"/>
        <v>0</v>
      </c>
      <c r="J41">
        <f ca="1">SUM($I$8:$I41)</f>
        <v>0</v>
      </c>
      <c r="K41">
        <f t="shared" ca="1" si="4"/>
        <v>0</v>
      </c>
    </row>
    <row r="42" spans="1:36" x14ac:dyDescent="0.25">
      <c r="A42" s="67">
        <v>35</v>
      </c>
      <c r="B42" s="24">
        <f t="shared" ca="1" si="0"/>
        <v>3.7766414261508441</v>
      </c>
      <c r="D42">
        <f t="shared" ca="1" si="11"/>
        <v>10.74921592311944</v>
      </c>
      <c r="F42">
        <f t="shared" ca="1" si="1"/>
        <v>1</v>
      </c>
      <c r="G42">
        <f t="shared" ca="1" si="12"/>
        <v>0</v>
      </c>
      <c r="H42">
        <f t="shared" ca="1" si="13"/>
        <v>1</v>
      </c>
      <c r="I42">
        <f t="shared" ca="1" si="3"/>
        <v>0</v>
      </c>
      <c r="J42">
        <f ca="1">SUM($I$8:$I42)</f>
        <v>0</v>
      </c>
      <c r="K42">
        <f t="shared" ca="1" si="4"/>
        <v>0</v>
      </c>
    </row>
    <row r="43" spans="1:36" x14ac:dyDescent="0.25">
      <c r="A43" s="67">
        <v>36</v>
      </c>
      <c r="B43" s="24">
        <f t="shared" ca="1" si="0"/>
        <v>3.8668789624232289</v>
      </c>
      <c r="D43">
        <f t="shared" ca="1" si="11"/>
        <v>9.0044838102470646</v>
      </c>
      <c r="F43">
        <f t="shared" ca="1" si="1"/>
        <v>1</v>
      </c>
      <c r="G43">
        <f t="shared" ca="1" si="12"/>
        <v>0</v>
      </c>
      <c r="H43">
        <f t="shared" ca="1" si="13"/>
        <v>1</v>
      </c>
      <c r="I43">
        <f t="shared" ca="1" si="3"/>
        <v>0</v>
      </c>
      <c r="J43">
        <f ca="1">SUM($I$8:$I43)</f>
        <v>0</v>
      </c>
      <c r="K43">
        <f t="shared" ca="1" si="4"/>
        <v>0</v>
      </c>
    </row>
    <row r="44" spans="1:36" x14ac:dyDescent="0.25">
      <c r="A44" s="67">
        <v>37</v>
      </c>
      <c r="B44" s="24">
        <f t="shared" ca="1" si="0"/>
        <v>3.94048959956113</v>
      </c>
      <c r="D44">
        <f t="shared" ca="1" si="11"/>
        <v>7.1626034101286571</v>
      </c>
      <c r="F44">
        <f t="shared" ca="1" si="1"/>
        <v>1</v>
      </c>
      <c r="G44">
        <f t="shared" ca="1" si="12"/>
        <v>0</v>
      </c>
      <c r="H44">
        <f t="shared" ca="1" si="13"/>
        <v>1</v>
      </c>
      <c r="I44">
        <f t="shared" ca="1" si="3"/>
        <v>0</v>
      </c>
      <c r="J44">
        <f ca="1">SUM($I$8:$I44)</f>
        <v>0</v>
      </c>
      <c r="K44">
        <f t="shared" ca="1" si="4"/>
        <v>0</v>
      </c>
    </row>
    <row r="45" spans="1:36" x14ac:dyDescent="0.25">
      <c r="A45" s="67">
        <v>38</v>
      </c>
      <c r="B45" s="24">
        <f t="shared" ca="1" si="0"/>
        <v>3.9966649701107775</v>
      </c>
      <c r="D45">
        <f t="shared" ca="1" si="11"/>
        <v>5.2530079183383096</v>
      </c>
      <c r="F45">
        <f t="shared" ca="1" si="1"/>
        <v>1</v>
      </c>
      <c r="G45">
        <f t="shared" ca="1" si="12"/>
        <v>0</v>
      </c>
      <c r="H45">
        <f t="shared" ca="1" si="13"/>
        <v>1</v>
      </c>
      <c r="I45">
        <f t="shared" ca="1" si="3"/>
        <v>0</v>
      </c>
      <c r="J45">
        <f ca="1">SUM($I$8:$I45)</f>
        <v>0</v>
      </c>
      <c r="K45">
        <f t="shared" ca="1" si="4"/>
        <v>0</v>
      </c>
    </row>
    <row r="46" spans="1:36" x14ac:dyDescent="0.25">
      <c r="A46" s="67">
        <v>39</v>
      </c>
      <c r="B46" s="24">
        <f t="shared" ca="1" si="0"/>
        <v>4.0348870441840372</v>
      </c>
      <c r="D46">
        <f t="shared" ca="1" si="11"/>
        <v>3.307383862431803</v>
      </c>
      <c r="F46">
        <f t="shared" ca="1" si="1"/>
        <v>1</v>
      </c>
      <c r="G46">
        <f t="shared" ca="1" si="12"/>
        <v>0</v>
      </c>
      <c r="H46">
        <f t="shared" ca="1" si="13"/>
        <v>1</v>
      </c>
      <c r="I46">
        <f t="shared" ca="1" si="3"/>
        <v>0</v>
      </c>
      <c r="J46">
        <f ca="1">SUM($I$8:$I46)</f>
        <v>0</v>
      </c>
      <c r="K46">
        <f t="shared" ca="1" si="4"/>
        <v>0</v>
      </c>
    </row>
    <row r="47" spans="1:36" x14ac:dyDescent="0.25">
      <c r="A47" s="67">
        <v>40</v>
      </c>
      <c r="B47" s="24">
        <f t="shared" ca="1" si="0"/>
        <v>4.0549471417365517</v>
      </c>
      <c r="D47">
        <f t="shared" ca="1" si="11"/>
        <v>1.3589465485146528</v>
      </c>
      <c r="F47">
        <f t="shared" ca="1" si="1"/>
        <v>1</v>
      </c>
      <c r="G47">
        <f t="shared" ca="1" si="12"/>
        <v>0</v>
      </c>
      <c r="H47">
        <f t="shared" ca="1" si="13"/>
        <v>1</v>
      </c>
      <c r="I47">
        <f t="shared" ca="1" si="3"/>
        <v>0</v>
      </c>
      <c r="J47">
        <f ca="1">SUM($I$8:$I47)</f>
        <v>0</v>
      </c>
      <c r="K47">
        <f t="shared" ca="1" si="4"/>
        <v>0</v>
      </c>
    </row>
    <row r="48" spans="1:36" x14ac:dyDescent="0.25">
      <c r="A48" s="67">
        <v>41</v>
      </c>
      <c r="B48" s="24">
        <f t="shared" ca="1" si="0"/>
        <v>4.0569575688478796</v>
      </c>
      <c r="D48">
        <f t="shared" ca="1" si="11"/>
        <v>-0.55834638323811703</v>
      </c>
      <c r="F48">
        <f t="shared" ca="1" si="1"/>
        <v>1</v>
      </c>
      <c r="G48">
        <f t="shared" ca="1" si="12"/>
        <v>1</v>
      </c>
      <c r="H48">
        <f t="shared" ca="1" si="13"/>
        <v>1</v>
      </c>
      <c r="I48">
        <f t="shared" ca="1" si="3"/>
        <v>1</v>
      </c>
      <c r="J48">
        <f ca="1">SUM($I$8:$I48)</f>
        <v>1</v>
      </c>
      <c r="K48">
        <f t="shared" ca="1" si="4"/>
        <v>1</v>
      </c>
    </row>
    <row r="49" spans="1:11" x14ac:dyDescent="0.25">
      <c r="A49" s="67">
        <v>42</v>
      </c>
      <c r="B49" s="24">
        <f t="shared" ca="1" si="0"/>
        <v>4.0413553715149284</v>
      </c>
      <c r="D49">
        <f t="shared" ca="1" si="11"/>
        <v>-2.4106196814159713</v>
      </c>
      <c r="F49">
        <f t="shared" ca="1" si="1"/>
        <v>1</v>
      </c>
      <c r="G49">
        <f t="shared" ca="1" si="12"/>
        <v>0</v>
      </c>
      <c r="H49">
        <f t="shared" ca="1" si="13"/>
        <v>1</v>
      </c>
      <c r="I49">
        <f t="shared" ca="1" si="3"/>
        <v>0</v>
      </c>
      <c r="J49">
        <f ca="1">SUM($I$8:$I49)</f>
        <v>1</v>
      </c>
      <c r="K49">
        <f t="shared" ca="1" si="4"/>
        <v>0</v>
      </c>
    </row>
    <row r="50" spans="1:11" x14ac:dyDescent="0.25">
      <c r="A50" s="67">
        <v>43</v>
      </c>
      <c r="B50" s="24">
        <f t="shared" ca="1" si="0"/>
        <v>4.0088979473863038</v>
      </c>
      <c r="D50">
        <f t="shared" ca="1" si="11"/>
        <v>-4.1649183391931457</v>
      </c>
      <c r="F50">
        <f t="shared" ca="1" si="1"/>
        <v>1</v>
      </c>
      <c r="G50">
        <f t="shared" ca="1" si="12"/>
        <v>0</v>
      </c>
      <c r="H50">
        <f t="shared" ca="1" si="13"/>
        <v>1</v>
      </c>
      <c r="I50">
        <f t="shared" ca="1" si="3"/>
        <v>0</v>
      </c>
      <c r="J50">
        <f ca="1">SUM($I$8:$I50)</f>
        <v>1</v>
      </c>
      <c r="K50">
        <f t="shared" ca="1" si="4"/>
        <v>0</v>
      </c>
    </row>
    <row r="51" spans="1:11" x14ac:dyDescent="0.25">
      <c r="A51" s="67">
        <v>44</v>
      </c>
      <c r="B51" s="24">
        <f t="shared" ca="1" si="0"/>
        <v>3.9606505129758172</v>
      </c>
      <c r="D51">
        <f t="shared" ca="1" si="11"/>
        <v>-5.7900328919146204</v>
      </c>
      <c r="F51">
        <f t="shared" ca="1" si="1"/>
        <v>1</v>
      </c>
      <c r="G51">
        <f t="shared" ca="1" si="12"/>
        <v>0</v>
      </c>
      <c r="H51">
        <f t="shared" ca="1" si="13"/>
        <v>1</v>
      </c>
      <c r="I51">
        <f t="shared" ca="1" si="3"/>
        <v>0</v>
      </c>
      <c r="J51">
        <f ca="1">SUM($I$8:$I51)</f>
        <v>1</v>
      </c>
      <c r="K51">
        <f t="shared" ca="1" si="4"/>
        <v>0</v>
      </c>
    </row>
    <row r="52" spans="1:11" x14ac:dyDescent="0.25">
      <c r="A52" s="67">
        <v>45</v>
      </c>
      <c r="B52" s="24">
        <f t="shared" ca="1" si="0"/>
        <v>3.8979656807036664</v>
      </c>
      <c r="D52">
        <f t="shared" ca="1" si="11"/>
        <v>-7.2572869139591321</v>
      </c>
      <c r="F52">
        <f t="shared" ca="1" si="1"/>
        <v>1</v>
      </c>
      <c r="G52">
        <f t="shared" ca="1" si="12"/>
        <v>0</v>
      </c>
      <c r="H52">
        <f t="shared" ca="1" si="13"/>
        <v>1</v>
      </c>
      <c r="I52">
        <f t="shared" ca="1" si="3"/>
        <v>0</v>
      </c>
      <c r="J52">
        <f ca="1">SUM($I$8:$I52)</f>
        <v>1</v>
      </c>
      <c r="K52">
        <f t="shared" ca="1" si="4"/>
        <v>0</v>
      </c>
    </row>
    <row r="53" spans="1:11" x14ac:dyDescent="0.25">
      <c r="A53" s="67">
        <v>46</v>
      </c>
      <c r="B53" s="24">
        <f t="shared" ca="1" si="0"/>
        <v>3.8224556463736472</v>
      </c>
      <c r="D53">
        <f t="shared" ca="1" si="11"/>
        <v>-8.5412628733048646</v>
      </c>
      <c r="F53">
        <f t="shared" ca="1" si="1"/>
        <v>1</v>
      </c>
      <c r="G53">
        <f t="shared" ca="1" si="12"/>
        <v>0</v>
      </c>
      <c r="H53">
        <f t="shared" ca="1" si="13"/>
        <v>1</v>
      </c>
      <c r="I53">
        <f t="shared" ca="1" si="3"/>
        <v>0</v>
      </c>
      <c r="J53">
        <f ca="1">SUM($I$8:$I53)</f>
        <v>1</v>
      </c>
      <c r="K53">
        <f t="shared" ca="1" si="4"/>
        <v>0</v>
      </c>
    </row>
    <row r="54" spans="1:11" x14ac:dyDescent="0.25">
      <c r="A54" s="67">
        <v>47</v>
      </c>
      <c r="B54" s="24">
        <f t="shared" ca="1" si="0"/>
        <v>3.7359577139320708</v>
      </c>
      <c r="D54">
        <f t="shared" ca="1" si="11"/>
        <v>-9.6204447667816471</v>
      </c>
      <c r="F54">
        <f t="shared" ca="1" si="1"/>
        <v>1</v>
      </c>
      <c r="G54">
        <f t="shared" ca="1" si="12"/>
        <v>0</v>
      </c>
      <c r="H54">
        <f t="shared" ca="1" si="13"/>
        <v>1</v>
      </c>
      <c r="I54">
        <f t="shared" ca="1" si="3"/>
        <v>0</v>
      </c>
      <c r="J54">
        <f ca="1">SUM($I$8:$I54)</f>
        <v>1</v>
      </c>
      <c r="K54">
        <f t="shared" ca="1" si="4"/>
        <v>0</v>
      </c>
    </row>
    <row r="55" spans="1:11" x14ac:dyDescent="0.25">
      <c r="A55" s="67">
        <v>48</v>
      </c>
      <c r="B55" s="24">
        <f t="shared" ca="1" si="0"/>
        <v>3.6404940823451684</v>
      </c>
      <c r="D55">
        <f t="shared" ca="1" si="11"/>
        <v>-10.477758959446918</v>
      </c>
      <c r="F55">
        <f t="shared" ca="1" si="1"/>
        <v>1</v>
      </c>
      <c r="G55">
        <f t="shared" ca="1" si="12"/>
        <v>0</v>
      </c>
      <c r="H55">
        <f t="shared" ca="1" si="13"/>
        <v>1</v>
      </c>
      <c r="I55">
        <f t="shared" ca="1" si="3"/>
        <v>0</v>
      </c>
      <c r="J55">
        <f ca="1">SUM($I$8:$I55)</f>
        <v>1</v>
      </c>
      <c r="K55">
        <f t="shared" ca="1" si="4"/>
        <v>0</v>
      </c>
    </row>
    <row r="56" spans="1:11" x14ac:dyDescent="0.25">
      <c r="A56" s="67">
        <v>49</v>
      </c>
      <c r="B56" s="24">
        <f t="shared" ca="1" si="0"/>
        <v>3.5382269825750226</v>
      </c>
      <c r="D56">
        <f t="shared" ca="1" si="11"/>
        <v>-11.10099823013276</v>
      </c>
      <c r="F56">
        <f t="shared" ca="1" si="1"/>
        <v>1</v>
      </c>
      <c r="G56">
        <f t="shared" ca="1" si="12"/>
        <v>0</v>
      </c>
      <c r="H56">
        <f t="shared" ca="1" si="13"/>
        <v>1</v>
      </c>
      <c r="I56">
        <f t="shared" ca="1" si="3"/>
        <v>0</v>
      </c>
      <c r="J56">
        <f ca="1">SUM($I$8:$I56)</f>
        <v>1</v>
      </c>
      <c r="K56">
        <f t="shared" ca="1" si="4"/>
        <v>0</v>
      </c>
    </row>
    <row r="57" spans="1:11" x14ac:dyDescent="0.25">
      <c r="A57" s="67">
        <v>50</v>
      </c>
      <c r="B57" s="24">
        <f t="shared" ca="1" si="0"/>
        <v>3.4314103762060695</v>
      </c>
      <c r="D57">
        <f t="shared" ca="1" si="11"/>
        <v>-11.48311800504999</v>
      </c>
      <c r="F57">
        <f t="shared" ca="1" si="1"/>
        <v>1</v>
      </c>
      <c r="G57">
        <f t="shared" ca="1" si="12"/>
        <v>0</v>
      </c>
      <c r="H57">
        <f t="shared" ca="1" si="13"/>
        <v>1</v>
      </c>
      <c r="I57">
        <f t="shared" ca="1" si="3"/>
        <v>0</v>
      </c>
      <c r="J57">
        <f ca="1">SUM($I$8:$I57)</f>
        <v>1</v>
      </c>
      <c r="K57">
        <f t="shared" ca="1" si="4"/>
        <v>0</v>
      </c>
    </row>
    <row r="58" spans="1:11" x14ac:dyDescent="0.25">
      <c r="A58" s="67">
        <v>51</v>
      </c>
      <c r="B58" s="24">
        <f t="shared" ca="1" si="0"/>
        <v>3.3223395085558685</v>
      </c>
      <c r="D58">
        <f t="shared" ca="1" si="11"/>
        <v>-11.622397957790566</v>
      </c>
      <c r="F58">
        <f t="shared" ca="1" si="1"/>
        <v>1</v>
      </c>
      <c r="G58">
        <f t="shared" ca="1" si="12"/>
        <v>0</v>
      </c>
      <c r="H58">
        <f t="shared" ca="1" si="13"/>
        <v>1</v>
      </c>
      <c r="I58">
        <f t="shared" ca="1" si="3"/>
        <v>0</v>
      </c>
      <c r="J58">
        <f ca="1">SUM($I$8:$I58)</f>
        <v>1</v>
      </c>
      <c r="K58">
        <f t="shared" ca="1" si="4"/>
        <v>0</v>
      </c>
    </row>
    <row r="59" spans="1:11" x14ac:dyDescent="0.25">
      <c r="A59" s="67">
        <v>52</v>
      </c>
      <c r="B59" s="24">
        <f t="shared" ca="1" si="0"/>
        <v>3.2132996473732218</v>
      </c>
      <c r="D59">
        <f t="shared" ca="1" si="11"/>
        <v>-11.522466386176635</v>
      </c>
      <c r="F59">
        <f t="shared" ca="1" si="1"/>
        <v>1</v>
      </c>
      <c r="G59">
        <f t="shared" ca="1" si="12"/>
        <v>0</v>
      </c>
      <c r="H59">
        <f t="shared" ca="1" si="13"/>
        <v>0</v>
      </c>
      <c r="I59">
        <f t="shared" ca="1" si="3"/>
        <v>0</v>
      </c>
      <c r="J59">
        <f ca="1">SUM($I$8:$I59)</f>
        <v>1</v>
      </c>
      <c r="K59">
        <f t="shared" ca="1" si="4"/>
        <v>0</v>
      </c>
    </row>
    <row r="60" spans="1:11" x14ac:dyDescent="0.25">
      <c r="A60" s="67">
        <v>53</v>
      </c>
      <c r="B60" s="24">
        <f t="shared" ca="1" si="0"/>
        <v>3.1065153346279919</v>
      </c>
      <c r="D60">
        <f t="shared" ca="1" si="11"/>
        <v>-11.192188877163638</v>
      </c>
      <c r="F60">
        <f t="shared" ca="1" si="1"/>
        <v>1</v>
      </c>
      <c r="G60">
        <f t="shared" ca="1" si="12"/>
        <v>0</v>
      </c>
      <c r="H60">
        <f t="shared" ca="1" si="13"/>
        <v>0</v>
      </c>
      <c r="I60">
        <f t="shared" ca="1" si="3"/>
        <v>0</v>
      </c>
      <c r="J60">
        <f ca="1">SUM($I$8:$I60)</f>
        <v>1</v>
      </c>
      <c r="K60">
        <f t="shared" ca="1" si="4"/>
        <v>0</v>
      </c>
    </row>
    <row r="61" spans="1:11" x14ac:dyDescent="0.25">
      <c r="A61" s="67">
        <v>54</v>
      </c>
      <c r="B61" s="24">
        <f t="shared" ca="1" si="0"/>
        <v>3.0041014362019274</v>
      </c>
      <c r="D61">
        <f t="shared" ca="1" si="11"/>
        <v>-10.645426595929578</v>
      </c>
      <c r="F61">
        <f t="shared" ca="1" si="1"/>
        <v>1</v>
      </c>
      <c r="G61">
        <f t="shared" ca="1" si="12"/>
        <v>0</v>
      </c>
      <c r="H61">
        <f t="shared" ca="1" si="13"/>
        <v>0</v>
      </c>
      <c r="I61">
        <f t="shared" ca="1" si="3"/>
        <v>0</v>
      </c>
      <c r="J61">
        <f ca="1">SUM($I$8:$I61)</f>
        <v>1</v>
      </c>
      <c r="K61">
        <f t="shared" ca="1" si="4"/>
        <v>0</v>
      </c>
    </row>
    <row r="62" spans="1:11" x14ac:dyDescent="0.25">
      <c r="A62" s="67">
        <v>55</v>
      </c>
      <c r="B62" s="24">
        <f t="shared" ca="1" si="0"/>
        <v>2.908017196578502</v>
      </c>
      <c r="D62">
        <f t="shared" ca="1" si="11"/>
        <v>-9.9006729686453667</v>
      </c>
      <c r="F62">
        <f t="shared" ca="1" si="1"/>
        <v>1</v>
      </c>
      <c r="G62">
        <f t="shared" ca="1" si="12"/>
        <v>0</v>
      </c>
      <c r="H62">
        <f t="shared" ca="1" si="13"/>
        <v>0</v>
      </c>
      <c r="I62">
        <f t="shared" ca="1" si="3"/>
        <v>0</v>
      </c>
      <c r="J62">
        <f ca="1">SUM($I$8:$I62)</f>
        <v>1</v>
      </c>
      <c r="K62">
        <f t="shared" ca="1" si="4"/>
        <v>0</v>
      </c>
    </row>
    <row r="63" spans="1:11" x14ac:dyDescent="0.25">
      <c r="A63" s="67">
        <v>56</v>
      </c>
      <c r="B63" s="24">
        <f t="shared" ca="1" si="0"/>
        <v>2.8200243979196484</v>
      </c>
      <c r="D63">
        <f t="shared" ca="1" si="11"/>
        <v>-8.9805804868269945</v>
      </c>
      <c r="F63">
        <f t="shared" ca="1" si="1"/>
        <v>1</v>
      </c>
      <c r="G63">
        <f t="shared" ca="1" si="12"/>
        <v>0</v>
      </c>
      <c r="H63">
        <f t="shared" ca="1" si="13"/>
        <v>0</v>
      </c>
      <c r="I63">
        <f t="shared" ca="1" si="3"/>
        <v>0</v>
      </c>
      <c r="J63">
        <f ca="1">SUM($I$8:$I63)</f>
        <v>1</v>
      </c>
      <c r="K63">
        <f t="shared" ca="1" si="4"/>
        <v>0</v>
      </c>
    </row>
    <row r="64" spans="1:11" x14ac:dyDescent="0.25">
      <c r="A64" s="67">
        <v>57</v>
      </c>
      <c r="B64" s="24">
        <f t="shared" ca="1" si="0"/>
        <v>2.7416505907748325</v>
      </c>
      <c r="D64">
        <f t="shared" ca="1" si="11"/>
        <v>-7.9113917943645022</v>
      </c>
      <c r="F64">
        <f t="shared" ca="1" si="1"/>
        <v>1</v>
      </c>
      <c r="G64">
        <f t="shared" ca="1" si="12"/>
        <v>0</v>
      </c>
      <c r="H64">
        <f t="shared" ca="1" si="13"/>
        <v>0</v>
      </c>
      <c r="I64">
        <f t="shared" ca="1" si="3"/>
        <v>0</v>
      </c>
      <c r="J64">
        <f ca="1">SUM($I$8:$I64)</f>
        <v>1</v>
      </c>
      <c r="K64">
        <f t="shared" ca="1" si="4"/>
        <v>0</v>
      </c>
    </row>
    <row r="65" spans="1:11" x14ac:dyDescent="0.25">
      <c r="A65" s="67">
        <v>58</v>
      </c>
      <c r="B65" s="24">
        <f t="shared" ca="1" si="0"/>
        <v>2.6741582128350903</v>
      </c>
      <c r="D65">
        <f t="shared" ca="1" si="11"/>
        <v>-6.7222911073893199</v>
      </c>
      <c r="F65">
        <f t="shared" ca="1" si="1"/>
        <v>1</v>
      </c>
      <c r="G65">
        <f t="shared" ca="1" si="12"/>
        <v>0</v>
      </c>
      <c r="H65">
        <f t="shared" ca="1" si="13"/>
        <v>0</v>
      </c>
      <c r="I65">
        <f t="shared" ca="1" si="3"/>
        <v>0</v>
      </c>
      <c r="J65">
        <f ca="1">SUM($I$8:$I65)</f>
        <v>1</v>
      </c>
      <c r="K65">
        <f t="shared" ca="1" si="4"/>
        <v>0</v>
      </c>
    </row>
    <row r="66" spans="1:11" x14ac:dyDescent="0.25">
      <c r="A66" s="67">
        <v>59</v>
      </c>
      <c r="B66" s="24">
        <f t="shared" ca="1" si="0"/>
        <v>2.6185202482083914</v>
      </c>
      <c r="D66">
        <f t="shared" ca="1" si="11"/>
        <v>-5.4446933704246883</v>
      </c>
      <c r="F66">
        <f t="shared" ca="1" si="1"/>
        <v>1</v>
      </c>
      <c r="G66">
        <f t="shared" ca="1" si="12"/>
        <v>0</v>
      </c>
      <c r="H66">
        <f t="shared" ca="1" si="13"/>
        <v>0</v>
      </c>
      <c r="I66">
        <f t="shared" ca="1" si="3"/>
        <v>0</v>
      </c>
      <c r="J66">
        <f ca="1">SUM($I$8:$I66)</f>
        <v>1</v>
      </c>
      <c r="K66">
        <f t="shared" ca="1" si="4"/>
        <v>0</v>
      </c>
    </row>
    <row r="67" spans="1:11" x14ac:dyDescent="0.25">
      <c r="A67" s="67">
        <v>60</v>
      </c>
      <c r="B67" s="24">
        <f t="shared" ca="1" si="0"/>
        <v>2.5754029078221579</v>
      </c>
      <c r="D67">
        <f t="shared" ca="1" si="11"/>
        <v>-4.1114893995961665</v>
      </c>
      <c r="F67">
        <f t="shared" ca="1" si="1"/>
        <v>1</v>
      </c>
      <c r="G67">
        <f t="shared" ca="1" si="12"/>
        <v>0</v>
      </c>
      <c r="H67">
        <f t="shared" ca="1" si="13"/>
        <v>0</v>
      </c>
      <c r="I67">
        <f t="shared" ca="1" si="3"/>
        <v>0</v>
      </c>
      <c r="J67">
        <f ca="1">SUM($I$8:$I67)</f>
        <v>1</v>
      </c>
      <c r="K67">
        <f t="shared" ca="1" si="4"/>
        <v>0</v>
      </c>
    </row>
    <row r="68" spans="1:11" x14ac:dyDescent="0.25">
      <c r="A68" s="67">
        <v>61</v>
      </c>
      <c r="B68" s="24">
        <f t="shared" ca="1" si="0"/>
        <v>2.5451556363246595</v>
      </c>
      <c r="D68">
        <f t="shared" ca="1" si="11"/>
        <v>-2.756265649565627</v>
      </c>
      <c r="F68">
        <f t="shared" ca="1" si="1"/>
        <v>1</v>
      </c>
      <c r="G68">
        <f t="shared" ca="1" si="12"/>
        <v>0</v>
      </c>
      <c r="H68">
        <f t="shared" ca="1" si="13"/>
        <v>0</v>
      </c>
      <c r="I68">
        <f t="shared" ca="1" si="3"/>
        <v>0</v>
      </c>
      <c r="J68">
        <f ca="1">SUM($I$8:$I68)</f>
        <v>1</v>
      </c>
      <c r="K68">
        <f t="shared" ca="1" si="4"/>
        <v>0</v>
      </c>
    </row>
    <row r="69" spans="1:11" x14ac:dyDescent="0.25">
      <c r="A69" s="67">
        <v>62</v>
      </c>
      <c r="B69" s="24">
        <f t="shared" ca="1" si="0"/>
        <v>2.5278085761395861</v>
      </c>
      <c r="D69">
        <f t="shared" ca="1" si="11"/>
        <v>-1.4125172173578981</v>
      </c>
      <c r="F69">
        <f t="shared" ca="1" si="1"/>
        <v>1</v>
      </c>
      <c r="G69">
        <f t="shared" ca="1" si="12"/>
        <v>0</v>
      </c>
      <c r="H69">
        <f t="shared" ca="1" si="13"/>
        <v>0</v>
      </c>
      <c r="I69">
        <f t="shared" ca="1" si="3"/>
        <v>0</v>
      </c>
      <c r="J69">
        <f ca="1">SUM($I$8:$I69)</f>
        <v>1</v>
      </c>
      <c r="K69">
        <f t="shared" ca="1" si="4"/>
        <v>0</v>
      </c>
    </row>
    <row r="70" spans="1:11" x14ac:dyDescent="0.25">
      <c r="A70" s="67">
        <v>63</v>
      </c>
      <c r="B70" s="24">
        <f t="shared" ca="1" si="0"/>
        <v>2.5230774483127782</v>
      </c>
      <c r="D70">
        <f t="shared" ca="1" si="11"/>
        <v>-0.11287231630700578</v>
      </c>
      <c r="F70">
        <f t="shared" ca="1" si="1"/>
        <v>1</v>
      </c>
      <c r="G70">
        <f t="shared" ca="1" si="12"/>
        <v>0</v>
      </c>
      <c r="H70">
        <f t="shared" ca="1" si="13"/>
        <v>0</v>
      </c>
      <c r="I70">
        <f t="shared" ca="1" si="3"/>
        <v>0</v>
      </c>
      <c r="J70">
        <f ca="1">SUM($I$8:$I70)</f>
        <v>1</v>
      </c>
      <c r="K70">
        <f t="shared" ca="1" si="4"/>
        <v>0</v>
      </c>
    </row>
    <row r="71" spans="1:11" x14ac:dyDescent="0.25">
      <c r="A71" s="67">
        <v>64</v>
      </c>
      <c r="B71" s="24">
        <f t="shared" ca="1" si="0"/>
        <v>2.5303756450375379</v>
      </c>
      <c r="D71">
        <f t="shared" ca="1" si="11"/>
        <v>1.1116542348609766</v>
      </c>
      <c r="F71">
        <f t="shared" ca="1" si="1"/>
        <v>1</v>
      </c>
      <c r="G71">
        <f t="shared" ca="1" si="12"/>
        <v>0</v>
      </c>
      <c r="H71">
        <f t="shared" ca="1" si="13"/>
        <v>0</v>
      </c>
      <c r="I71">
        <f t="shared" ca="1" si="3"/>
        <v>0</v>
      </c>
      <c r="J71">
        <f ca="1">SUM($I$8:$I71)</f>
        <v>1</v>
      </c>
      <c r="K71">
        <f t="shared" ca="1" si="4"/>
        <v>0</v>
      </c>
    </row>
    <row r="72" spans="1:11" x14ac:dyDescent="0.25">
      <c r="A72" s="67">
        <v>65</v>
      </c>
      <c r="B72" s="24">
        <f t="shared" ref="B72:B135" ca="1" si="14">$AC$2*EXP(-(((A72-$AC$3)/$AC$4)^2))+$AD$2*EXP(-(((A72-$AD$3)/$AD$4)^2))+$AE$2*EXP(-(((A72-$AE$3)/$AE$4)^2))+$AF$2*EXP(-(((A72-$AF$3)/$AF$4)^2))+$AG$2*EXP(-(((A72-$AG$3)/$AG$4)^2))+$AH$2*(RAND()-RAND())</f>
        <v>2.5488331723204092</v>
      </c>
      <c r="D72">
        <f t="shared" ca="1" si="11"/>
        <v>2.2323619199010487</v>
      </c>
      <c r="F72">
        <f t="shared" ref="F72:F135" ca="1" si="15">IF(B72&gt;$B$3,1,0)</f>
        <v>1</v>
      </c>
      <c r="G72">
        <f t="shared" ca="1" si="12"/>
        <v>0</v>
      </c>
      <c r="H72">
        <f t="shared" ca="1" si="13"/>
        <v>0</v>
      </c>
      <c r="I72">
        <f t="shared" ca="1" si="3"/>
        <v>0</v>
      </c>
      <c r="J72">
        <f ca="1">SUM($I$8:$I72)</f>
        <v>1</v>
      </c>
      <c r="K72">
        <f t="shared" ca="1" si="4"/>
        <v>0</v>
      </c>
    </row>
    <row r="73" spans="1:11" x14ac:dyDescent="0.25">
      <c r="A73" s="67">
        <v>66</v>
      </c>
      <c r="B73" s="24">
        <f t="shared" ca="1" si="14"/>
        <v>2.5773219348856564</v>
      </c>
      <c r="D73">
        <f t="shared" ca="1" si="11"/>
        <v>3.2235044395790267</v>
      </c>
      <c r="F73">
        <f t="shared" ca="1" si="15"/>
        <v>1</v>
      </c>
      <c r="G73">
        <f t="shared" ca="1" si="12"/>
        <v>0</v>
      </c>
      <c r="H73">
        <f t="shared" ca="1" si="13"/>
        <v>0</v>
      </c>
      <c r="I73">
        <f t="shared" ref="I73:I136" ca="1" si="16">F73*G73*H73</f>
        <v>0</v>
      </c>
      <c r="J73">
        <f ca="1">SUM($I$8:$I73)</f>
        <v>1</v>
      </c>
      <c r="K73">
        <f t="shared" ref="K73:K136" ca="1" si="17">IF(I73,J73,0)</f>
        <v>0</v>
      </c>
    </row>
    <row r="74" spans="1:11" x14ac:dyDescent="0.25">
      <c r="A74" s="67">
        <v>67</v>
      </c>
      <c r="B74" s="24">
        <f t="shared" ca="1" si="14"/>
        <v>2.6144867206887499</v>
      </c>
      <c r="D74">
        <f t="shared" ca="1" si="11"/>
        <v>4.0628546633950018</v>
      </c>
      <c r="F74">
        <f t="shared" ca="1" si="15"/>
        <v>1</v>
      </c>
      <c r="G74">
        <f t="shared" ca="1" si="12"/>
        <v>0</v>
      </c>
      <c r="H74">
        <f t="shared" ca="1" si="13"/>
        <v>0</v>
      </c>
      <c r="I74">
        <f t="shared" ca="1" si="16"/>
        <v>0</v>
      </c>
      <c r="J74">
        <f ca="1">SUM($I$8:$I74)</f>
        <v>1</v>
      </c>
      <c r="K74">
        <f t="shared" ca="1" si="17"/>
        <v>0</v>
      </c>
    </row>
    <row r="75" spans="1:11" x14ac:dyDescent="0.25">
      <c r="A75" s="67">
        <v>68</v>
      </c>
      <c r="B75" s="24">
        <f t="shared" ca="1" si="14"/>
        <v>2.6587811208912258</v>
      </c>
      <c r="D75">
        <f t="shared" ca="1" si="11"/>
        <v>4.7321822852163811</v>
      </c>
      <c r="F75">
        <f t="shared" ca="1" si="15"/>
        <v>1</v>
      </c>
      <c r="G75">
        <f t="shared" ca="1" si="12"/>
        <v>0</v>
      </c>
      <c r="H75">
        <f t="shared" ca="1" si="13"/>
        <v>0</v>
      </c>
      <c r="I75">
        <f t="shared" ca="1" si="16"/>
        <v>0</v>
      </c>
      <c r="J75">
        <f ca="1">SUM($I$8:$I75)</f>
        <v>1</v>
      </c>
      <c r="K75">
        <f t="shared" ca="1" si="17"/>
        <v>0</v>
      </c>
    </row>
    <row r="76" spans="1:11" x14ac:dyDescent="0.25">
      <c r="A76" s="67">
        <v>69</v>
      </c>
      <c r="B76" s="24">
        <f t="shared" ca="1" si="14"/>
        <v>2.7085075145364352</v>
      </c>
      <c r="D76">
        <f t="shared" ca="1" si="11"/>
        <v>5.2176336992154599</v>
      </c>
      <c r="F76">
        <f t="shared" ca="1" si="15"/>
        <v>1</v>
      </c>
      <c r="G76">
        <f t="shared" ca="1" si="12"/>
        <v>0</v>
      </c>
      <c r="H76">
        <f t="shared" ca="1" si="13"/>
        <v>0</v>
      </c>
      <c r="I76">
        <f t="shared" ca="1" si="16"/>
        <v>0</v>
      </c>
      <c r="J76">
        <f ca="1">SUM($I$8:$I76)</f>
        <v>1</v>
      </c>
      <c r="K76">
        <f t="shared" ca="1" si="17"/>
        <v>0</v>
      </c>
    </row>
    <row r="77" spans="1:11" x14ac:dyDescent="0.25">
      <c r="A77" s="67">
        <v>70</v>
      </c>
      <c r="B77" s="24">
        <f t="shared" ca="1" si="14"/>
        <v>2.7618601573393553</v>
      </c>
      <c r="D77">
        <f t="shared" ca="1" si="11"/>
        <v>5.5100056754120121</v>
      </c>
      <c r="F77">
        <f t="shared" ca="1" si="15"/>
        <v>1</v>
      </c>
      <c r="G77">
        <f t="shared" ca="1" si="12"/>
        <v>0</v>
      </c>
      <c r="H77">
        <f t="shared" ca="1" si="13"/>
        <v>0</v>
      </c>
      <c r="I77">
        <f t="shared" ca="1" si="16"/>
        <v>0</v>
      </c>
      <c r="J77">
        <f ca="1">SUM($I$8:$I77)</f>
        <v>1</v>
      </c>
      <c r="K77">
        <f t="shared" ca="1" si="17"/>
        <v>0</v>
      </c>
    </row>
    <row r="78" spans="1:11" x14ac:dyDescent="0.25">
      <c r="A78" s="67">
        <v>71</v>
      </c>
      <c r="B78" s="24">
        <f t="shared" ca="1" si="14"/>
        <v>2.8169703430320778</v>
      </c>
      <c r="D78">
        <f t="shared" ca="1" si="11"/>
        <v>5.6049066865139627</v>
      </c>
      <c r="F78">
        <f t="shared" ca="1" si="15"/>
        <v>1</v>
      </c>
      <c r="G78">
        <f t="shared" ca="1" si="12"/>
        <v>0</v>
      </c>
      <c r="H78">
        <f t="shared" ca="1" si="13"/>
        <v>0</v>
      </c>
      <c r="I78">
        <f t="shared" ca="1" si="16"/>
        <v>0</v>
      </c>
      <c r="J78">
        <f ca="1">SUM($I$8:$I78)</f>
        <v>1</v>
      </c>
      <c r="K78">
        <f t="shared" ca="1" si="17"/>
        <v>0</v>
      </c>
    </row>
    <row r="79" spans="1:11" x14ac:dyDescent="0.25">
      <c r="A79" s="67">
        <v>72</v>
      </c>
      <c r="B79" s="24">
        <f t="shared" ca="1" si="14"/>
        <v>2.8719525557776602</v>
      </c>
      <c r="D79">
        <f t="shared" ca="1" si="11"/>
        <v>5.5028022074684504</v>
      </c>
      <c r="F79">
        <f t="shared" ca="1" si="15"/>
        <v>1</v>
      </c>
      <c r="G79">
        <f t="shared" ca="1" si="12"/>
        <v>0</v>
      </c>
      <c r="H79">
        <f t="shared" ca="1" si="13"/>
        <v>1</v>
      </c>
      <c r="I79">
        <f t="shared" ca="1" si="16"/>
        <v>0</v>
      </c>
      <c r="J79">
        <f ca="1">SUM($I$8:$I79)</f>
        <v>1</v>
      </c>
      <c r="K79">
        <f t="shared" ca="1" si="17"/>
        <v>0</v>
      </c>
    </row>
    <row r="80" spans="1:11" x14ac:dyDescent="0.25">
      <c r="A80" s="67">
        <v>73</v>
      </c>
      <c r="B80" s="24">
        <f t="shared" ca="1" si="14"/>
        <v>2.9249505054549139</v>
      </c>
      <c r="D80">
        <f t="shared" ref="D80:D143" ca="1" si="18">(B72*$J$5+B73*$K$5+B74*$L$5+B75*$M$5+B76*$N$5+B77*$O$5+B78*$P$5+B79*$Q$5+B80*$R$5+B81*$S$5+B82*$T$5+B83*$U$5+B84*$V$5+B85*$W$5+B86*$X$5+B87*$Y$5+B88*$Z$5)/$AA$5</f>
        <v>5.2089429513392016</v>
      </c>
      <c r="F80">
        <f t="shared" ca="1" si="15"/>
        <v>1</v>
      </c>
      <c r="G80">
        <f t="shared" ref="G80:G143" ca="1" si="19">IF(SIGN(D79) &gt; SIGN(D80),1,0)</f>
        <v>0</v>
      </c>
      <c r="H80">
        <f t="shared" ref="H80:H143" ca="1" si="20">IF((D79 - D80)&gt;$E$3,1,0)</f>
        <v>1</v>
      </c>
      <c r="I80">
        <f t="shared" ca="1" si="16"/>
        <v>0</v>
      </c>
      <c r="J80">
        <f ca="1">SUM($I$8:$I80)</f>
        <v>1</v>
      </c>
      <c r="K80">
        <f t="shared" ca="1" si="17"/>
        <v>0</v>
      </c>
    </row>
    <row r="81" spans="1:21" x14ac:dyDescent="0.25">
      <c r="A81" s="67">
        <v>74</v>
      </c>
      <c r="B81" s="24">
        <f t="shared" ca="1" si="14"/>
        <v>2.9741819361092863</v>
      </c>
      <c r="D81">
        <f t="shared" ca="1" si="18"/>
        <v>4.7331777792614469</v>
      </c>
      <c r="F81">
        <f t="shared" ca="1" si="15"/>
        <v>1</v>
      </c>
      <c r="G81">
        <f t="shared" ca="1" si="19"/>
        <v>0</v>
      </c>
      <c r="H81">
        <f t="shared" ca="1" si="20"/>
        <v>1</v>
      </c>
      <c r="I81">
        <f t="shared" ca="1" si="16"/>
        <v>0</v>
      </c>
      <c r="J81">
        <f ca="1">SUM($I$8:$I81)</f>
        <v>1</v>
      </c>
      <c r="K81">
        <f t="shared" ca="1" si="17"/>
        <v>0</v>
      </c>
    </row>
    <row r="82" spans="1:21" x14ac:dyDescent="0.25">
      <c r="A82" s="67">
        <v>75</v>
      </c>
      <c r="B82" s="24">
        <f t="shared" ca="1" si="14"/>
        <v>3.017981123138477</v>
      </c>
      <c r="D82">
        <f t="shared" ca="1" si="18"/>
        <v>4.0896558706630959</v>
      </c>
      <c r="F82">
        <f t="shared" ca="1" si="15"/>
        <v>1</v>
      </c>
      <c r="G82">
        <f t="shared" ca="1" si="19"/>
        <v>0</v>
      </c>
      <c r="H82">
        <f t="shared" ca="1" si="20"/>
        <v>1</v>
      </c>
      <c r="I82">
        <f t="shared" ca="1" si="16"/>
        <v>0</v>
      </c>
      <c r="J82">
        <f ca="1">SUM($I$8:$I82)</f>
        <v>1</v>
      </c>
      <c r="K82">
        <f t="shared" ca="1" si="17"/>
        <v>0</v>
      </c>
    </row>
    <row r="83" spans="1:21" x14ac:dyDescent="0.25">
      <c r="A83" s="67">
        <v>76</v>
      </c>
      <c r="B83" s="24">
        <f t="shared" ca="1" si="14"/>
        <v>3.0548380277856833</v>
      </c>
      <c r="D83">
        <f t="shared" ca="1" si="18"/>
        <v>3.2964255884943716</v>
      </c>
      <c r="F83">
        <f t="shared" ca="1" si="15"/>
        <v>1</v>
      </c>
      <c r="G83">
        <f t="shared" ca="1" si="19"/>
        <v>0</v>
      </c>
      <c r="H83">
        <f t="shared" ca="1" si="20"/>
        <v>1</v>
      </c>
      <c r="I83">
        <f t="shared" ca="1" si="16"/>
        <v>0</v>
      </c>
      <c r="J83">
        <f ca="1">SUM($I$8:$I83)</f>
        <v>1</v>
      </c>
      <c r="K83">
        <f t="shared" ca="1" si="17"/>
        <v>0</v>
      </c>
    </row>
    <row r="84" spans="1:21" x14ac:dyDescent="0.25">
      <c r="A84" s="67">
        <v>77</v>
      </c>
      <c r="B84" s="24">
        <f t="shared" ca="1" si="14"/>
        <v>3.0834331583631749</v>
      </c>
      <c r="D84">
        <f t="shared" ca="1" si="18"/>
        <v>2.3749402346017146</v>
      </c>
      <c r="F84">
        <f t="shared" ca="1" si="15"/>
        <v>1</v>
      </c>
      <c r="G84">
        <f t="shared" ca="1" si="19"/>
        <v>0</v>
      </c>
      <c r="H84">
        <f t="shared" ca="1" si="20"/>
        <v>1</v>
      </c>
      <c r="I84">
        <f t="shared" ca="1" si="16"/>
        <v>0</v>
      </c>
      <c r="J84">
        <f ca="1">SUM($I$8:$I84)</f>
        <v>1</v>
      </c>
      <c r="K84">
        <f t="shared" ca="1" si="17"/>
        <v>0</v>
      </c>
    </row>
    <row r="85" spans="1:21" x14ac:dyDescent="0.25">
      <c r="A85" s="67">
        <v>78</v>
      </c>
      <c r="B85" s="24">
        <f t="shared" ca="1" si="14"/>
        <v>3.1026672954349159</v>
      </c>
      <c r="D85">
        <f t="shared" ca="1" si="18"/>
        <v>1.3494834645156173</v>
      </c>
      <c r="F85">
        <f t="shared" ca="1" si="15"/>
        <v>1</v>
      </c>
      <c r="G85">
        <f t="shared" ca="1" si="19"/>
        <v>0</v>
      </c>
      <c r="H85">
        <f t="shared" ca="1" si="20"/>
        <v>1</v>
      </c>
      <c r="I85">
        <f t="shared" ca="1" si="16"/>
        <v>0</v>
      </c>
      <c r="J85">
        <f ca="1">SUM($I$8:$I85)</f>
        <v>1</v>
      </c>
      <c r="K85">
        <f t="shared" ca="1" si="17"/>
        <v>0</v>
      </c>
    </row>
    <row r="86" spans="1:21" x14ac:dyDescent="0.25">
      <c r="A86" s="67">
        <v>79</v>
      </c>
      <c r="B86" s="24">
        <f t="shared" ca="1" si="14"/>
        <v>3.1116853709476331</v>
      </c>
      <c r="D86">
        <f t="shared" ca="1" si="18"/>
        <v>0.24652941658103789</v>
      </c>
      <c r="F86">
        <f t="shared" ca="1" si="15"/>
        <v>1</v>
      </c>
      <c r="G86">
        <f t="shared" ca="1" si="19"/>
        <v>0</v>
      </c>
      <c r="H86">
        <f t="shared" ca="1" si="20"/>
        <v>1</v>
      </c>
      <c r="I86">
        <f t="shared" ca="1" si="16"/>
        <v>0</v>
      </c>
      <c r="J86">
        <f ca="1">SUM($I$8:$I86)</f>
        <v>1</v>
      </c>
      <c r="K86">
        <f t="shared" ca="1" si="17"/>
        <v>0</v>
      </c>
    </row>
    <row r="87" spans="1:21" x14ac:dyDescent="0.25">
      <c r="A87" s="67">
        <v>80</v>
      </c>
      <c r="B87" s="24">
        <f t="shared" ca="1" si="14"/>
        <v>3.1098939458675798</v>
      </c>
      <c r="D87">
        <f t="shared" ca="1" si="18"/>
        <v>-0.90594549208803432</v>
      </c>
      <c r="F87">
        <f t="shared" ca="1" si="15"/>
        <v>1</v>
      </c>
      <c r="G87">
        <f t="shared" ca="1" si="19"/>
        <v>1</v>
      </c>
      <c r="H87">
        <f t="shared" ca="1" si="20"/>
        <v>1</v>
      </c>
      <c r="I87">
        <f t="shared" ca="1" si="16"/>
        <v>1</v>
      </c>
      <c r="J87">
        <f ca="1">SUM($I$8:$I87)</f>
        <v>2</v>
      </c>
      <c r="K87">
        <f t="shared" ca="1" si="17"/>
        <v>2</v>
      </c>
    </row>
    <row r="88" spans="1:21" x14ac:dyDescent="0.25">
      <c r="A88" s="67">
        <v>81</v>
      </c>
      <c r="B88" s="24">
        <f t="shared" ca="1" si="14"/>
        <v>3.0969719030121929</v>
      </c>
      <c r="D88">
        <f t="shared" ca="1" si="18"/>
        <v>-2.0791807308938068</v>
      </c>
      <c r="F88">
        <f t="shared" ca="1" si="15"/>
        <v>1</v>
      </c>
      <c r="G88">
        <f t="shared" ca="1" si="19"/>
        <v>0</v>
      </c>
      <c r="H88">
        <f t="shared" ca="1" si="20"/>
        <v>1</v>
      </c>
      <c r="I88">
        <f t="shared" ca="1" si="16"/>
        <v>0</v>
      </c>
      <c r="J88">
        <f ca="1">SUM($I$8:$I88)</f>
        <v>2</v>
      </c>
      <c r="K88">
        <f t="shared" ca="1" si="17"/>
        <v>0</v>
      </c>
    </row>
    <row r="89" spans="1:21" x14ac:dyDescent="0.25">
      <c r="A89" s="67">
        <v>82</v>
      </c>
      <c r="B89" s="24">
        <f t="shared" ca="1" si="14"/>
        <v>3.0728741562594668</v>
      </c>
      <c r="D89">
        <f t="shared" ca="1" si="18"/>
        <v>-3.2443605425229514</v>
      </c>
      <c r="F89">
        <f t="shared" ca="1" si="15"/>
        <v>1</v>
      </c>
      <c r="G89">
        <f t="shared" ca="1" si="19"/>
        <v>0</v>
      </c>
      <c r="H89">
        <f t="shared" ca="1" si="20"/>
        <v>1</v>
      </c>
      <c r="I89">
        <f t="shared" ca="1" si="16"/>
        <v>0</v>
      </c>
      <c r="J89">
        <f ca="1">SUM($I$8:$I89)</f>
        <v>2</v>
      </c>
      <c r="K89">
        <f t="shared" ca="1" si="17"/>
        <v>0</v>
      </c>
    </row>
    <row r="90" spans="1:21" x14ac:dyDescent="0.25">
      <c r="A90" s="67">
        <v>83</v>
      </c>
      <c r="B90" s="24">
        <f t="shared" ca="1" si="14"/>
        <v>3.0378283682244547</v>
      </c>
      <c r="D90">
        <f t="shared" ca="1" si="18"/>
        <v>-4.3733340464109505</v>
      </c>
      <c r="F90">
        <f t="shared" ca="1" si="15"/>
        <v>1</v>
      </c>
      <c r="G90">
        <f t="shared" ca="1" si="19"/>
        <v>0</v>
      </c>
      <c r="H90">
        <f t="shared" ca="1" si="20"/>
        <v>1</v>
      </c>
      <c r="I90">
        <f t="shared" ca="1" si="16"/>
        <v>0</v>
      </c>
      <c r="J90">
        <f ca="1">SUM($I$8:$I90)</f>
        <v>2</v>
      </c>
      <c r="K90">
        <f t="shared" ca="1" si="17"/>
        <v>0</v>
      </c>
    </row>
    <row r="91" spans="1:21" x14ac:dyDescent="0.25">
      <c r="A91" s="67">
        <v>84</v>
      </c>
      <c r="B91" s="24">
        <f t="shared" ca="1" si="14"/>
        <v>2.9923248593960987</v>
      </c>
      <c r="D91">
        <f t="shared" ca="1" si="18"/>
        <v>-5.4393074161594859</v>
      </c>
      <c r="F91">
        <f t="shared" ca="1" si="15"/>
        <v>1</v>
      </c>
      <c r="G91">
        <f t="shared" ca="1" si="19"/>
        <v>0</v>
      </c>
      <c r="H91">
        <f t="shared" ca="1" si="20"/>
        <v>1</v>
      </c>
      <c r="I91">
        <f t="shared" ca="1" si="16"/>
        <v>0</v>
      </c>
      <c r="J91">
        <f ca="1">SUM($I$8:$I91)</f>
        <v>2</v>
      </c>
      <c r="K91">
        <f t="shared" ca="1" si="17"/>
        <v>0</v>
      </c>
    </row>
    <row r="92" spans="1:21" x14ac:dyDescent="0.25">
      <c r="A92" s="67">
        <v>85</v>
      </c>
      <c r="B92" s="24">
        <f t="shared" ca="1" si="14"/>
        <v>2.9371000760672312</v>
      </c>
      <c r="D92">
        <f t="shared" ca="1" si="18"/>
        <v>-6.4174899720446428</v>
      </c>
      <c r="F92">
        <f t="shared" ca="1" si="15"/>
        <v>1</v>
      </c>
      <c r="G92">
        <f t="shared" ca="1" si="19"/>
        <v>0</v>
      </c>
      <c r="H92">
        <f t="shared" ca="1" si="20"/>
        <v>1</v>
      </c>
      <c r="I92">
        <f t="shared" ca="1" si="16"/>
        <v>0</v>
      </c>
      <c r="J92">
        <f ca="1">SUM($I$8:$I92)</f>
        <v>2</v>
      </c>
      <c r="K92">
        <f t="shared" ca="1" si="17"/>
        <v>0</v>
      </c>
      <c r="U92" t="s">
        <v>10</v>
      </c>
    </row>
    <row r="93" spans="1:21" x14ac:dyDescent="0.25">
      <c r="A93" s="67">
        <v>86</v>
      </c>
      <c r="B93" s="24">
        <f t="shared" ca="1" si="14"/>
        <v>2.8731141558025572</v>
      </c>
      <c r="D93">
        <f t="shared" ca="1" si="18"/>
        <v>-7.2856776001861743</v>
      </c>
      <c r="F93">
        <f t="shared" ca="1" si="15"/>
        <v>1</v>
      </c>
      <c r="G93">
        <f t="shared" ca="1" si="19"/>
        <v>0</v>
      </c>
      <c r="H93">
        <f t="shared" ca="1" si="20"/>
        <v>1</v>
      </c>
      <c r="I93">
        <f t="shared" ca="1" si="16"/>
        <v>0</v>
      </c>
      <c r="J93">
        <f ca="1">SUM($I$8:$I93)</f>
        <v>2</v>
      </c>
      <c r="K93">
        <f t="shared" ca="1" si="17"/>
        <v>0</v>
      </c>
    </row>
    <row r="94" spans="1:21" x14ac:dyDescent="0.25">
      <c r="A94" s="67">
        <v>87</v>
      </c>
      <c r="B94" s="24">
        <f t="shared" ca="1" si="14"/>
        <v>2.8015232818436084</v>
      </c>
      <c r="D94">
        <f t="shared" ca="1" si="18"/>
        <v>-8.0247590032438225</v>
      </c>
      <c r="F94">
        <f t="shared" ca="1" si="15"/>
        <v>1</v>
      </c>
      <c r="G94">
        <f t="shared" ca="1" si="19"/>
        <v>0</v>
      </c>
      <c r="H94">
        <f t="shared" ca="1" si="20"/>
        <v>1</v>
      </c>
      <c r="I94">
        <f t="shared" ca="1" si="16"/>
        <v>0</v>
      </c>
      <c r="J94">
        <f ca="1">SUM($I$8:$I94)</f>
        <v>2</v>
      </c>
      <c r="K94">
        <f t="shared" ca="1" si="17"/>
        <v>0</v>
      </c>
    </row>
    <row r="95" spans="1:21" x14ac:dyDescent="0.25">
      <c r="A95" s="67">
        <v>88</v>
      </c>
      <c r="B95" s="24">
        <f t="shared" ca="1" si="14"/>
        <v>2.7236476467542232</v>
      </c>
      <c r="D95">
        <f t="shared" ca="1" si="18"/>
        <v>-8.619132815271616</v>
      </c>
      <c r="F95">
        <f t="shared" ca="1" si="15"/>
        <v>1</v>
      </c>
      <c r="G95">
        <f t="shared" ca="1" si="19"/>
        <v>0</v>
      </c>
      <c r="H95">
        <f t="shared" ca="1" si="20"/>
        <v>1</v>
      </c>
      <c r="I95">
        <f t="shared" ca="1" si="16"/>
        <v>0</v>
      </c>
      <c r="J95">
        <f ca="1">SUM($I$8:$I95)</f>
        <v>2</v>
      </c>
      <c r="K95">
        <f t="shared" ca="1" si="17"/>
        <v>0</v>
      </c>
    </row>
    <row r="96" spans="1:21" x14ac:dyDescent="0.25">
      <c r="A96" s="67">
        <v>89</v>
      </c>
      <c r="B96" s="24">
        <f t="shared" ca="1" si="14"/>
        <v>2.6409359468609668</v>
      </c>
      <c r="D96">
        <f t="shared" ca="1" si="18"/>
        <v>-9.0570264679438921</v>
      </c>
      <c r="F96">
        <f t="shared" ca="1" si="15"/>
        <v>1</v>
      </c>
      <c r="G96">
        <f t="shared" ca="1" si="19"/>
        <v>0</v>
      </c>
      <c r="H96">
        <f t="shared" ca="1" si="20"/>
        <v>1</v>
      </c>
      <c r="I96">
        <f t="shared" ca="1" si="16"/>
        <v>0</v>
      </c>
      <c r="J96">
        <f ca="1">SUM($I$8:$I96)</f>
        <v>2</v>
      </c>
      <c r="K96">
        <f t="shared" ca="1" si="17"/>
        <v>0</v>
      </c>
    </row>
    <row r="97" spans="1:11" x14ac:dyDescent="0.25">
      <c r="A97" s="67">
        <v>90</v>
      </c>
      <c r="B97" s="24">
        <f t="shared" ca="1" si="14"/>
        <v>2.5549274000002824</v>
      </c>
      <c r="D97">
        <f t="shared" ca="1" si="18"/>
        <v>-9.330710756594403</v>
      </c>
      <c r="F97">
        <f t="shared" ca="1" si="15"/>
        <v>1</v>
      </c>
      <c r="G97">
        <f t="shared" ca="1" si="19"/>
        <v>0</v>
      </c>
      <c r="H97">
        <f t="shared" ca="1" si="20"/>
        <v>1</v>
      </c>
      <c r="I97">
        <f t="shared" ca="1" si="16"/>
        <v>0</v>
      </c>
      <c r="J97">
        <f ca="1">SUM($I$8:$I97)</f>
        <v>2</v>
      </c>
      <c r="K97">
        <f t="shared" ca="1" si="17"/>
        <v>0</v>
      </c>
    </row>
    <row r="98" spans="1:11" x14ac:dyDescent="0.25">
      <c r="A98" s="67">
        <v>91</v>
      </c>
      <c r="B98" s="24">
        <f t="shared" ca="1" si="14"/>
        <v>2.4672123184641932</v>
      </c>
      <c r="D98">
        <f t="shared" ca="1" si="18"/>
        <v>-9.4366071971460954</v>
      </c>
      <c r="F98">
        <f t="shared" ca="1" si="15"/>
        <v>1</v>
      </c>
      <c r="G98">
        <f t="shared" ca="1" si="19"/>
        <v>0</v>
      </c>
      <c r="H98">
        <f t="shared" ca="1" si="20"/>
        <v>1</v>
      </c>
      <c r="I98">
        <f t="shared" ca="1" si="16"/>
        <v>0</v>
      </c>
      <c r="J98">
        <f ca="1">SUM($I$8:$I98)</f>
        <v>2</v>
      </c>
      <c r="K98">
        <f t="shared" ca="1" si="17"/>
        <v>0</v>
      </c>
    </row>
    <row r="99" spans="1:11" x14ac:dyDescent="0.25">
      <c r="A99" s="67">
        <v>92</v>
      </c>
      <c r="B99" s="24">
        <f t="shared" ca="1" si="14"/>
        <v>2.3793922769137827</v>
      </c>
      <c r="D99">
        <f t="shared" ca="1" si="18"/>
        <v>-9.3752883663374558</v>
      </c>
      <c r="F99">
        <f t="shared" ca="1" si="15"/>
        <v>1</v>
      </c>
      <c r="G99">
        <f t="shared" ca="1" si="19"/>
        <v>0</v>
      </c>
      <c r="H99">
        <f t="shared" ca="1" si="20"/>
        <v>0</v>
      </c>
      <c r="I99">
        <f t="shared" ca="1" si="16"/>
        <v>0</v>
      </c>
      <c r="J99">
        <f ca="1">SUM($I$8:$I99)</f>
        <v>2</v>
      </c>
      <c r="K99">
        <f t="shared" ca="1" si="17"/>
        <v>0</v>
      </c>
    </row>
    <row r="100" spans="1:11" x14ac:dyDescent="0.25">
      <c r="A100" s="67">
        <v>93</v>
      </c>
      <c r="B100" s="24">
        <f t="shared" ca="1" si="14"/>
        <v>2.2930408927534871</v>
      </c>
      <c r="D100">
        <f t="shared" ca="1" si="18"/>
        <v>-9.1513743645359327</v>
      </c>
      <c r="F100">
        <f t="shared" ca="1" si="15"/>
        <v>1</v>
      </c>
      <c r="G100">
        <f t="shared" ca="1" si="19"/>
        <v>0</v>
      </c>
      <c r="H100">
        <f t="shared" ca="1" si="20"/>
        <v>0</v>
      </c>
      <c r="I100">
        <f t="shared" ca="1" si="16"/>
        <v>0</v>
      </c>
      <c r="J100">
        <f ca="1">SUM($I$8:$I100)</f>
        <v>2</v>
      </c>
      <c r="K100">
        <f t="shared" ca="1" si="17"/>
        <v>0</v>
      </c>
    </row>
    <row r="101" spans="1:11" x14ac:dyDescent="0.25">
      <c r="A101" s="67">
        <v>94</v>
      </c>
      <c r="B101" s="24">
        <f t="shared" ca="1" si="14"/>
        <v>2.2096661864928997</v>
      </c>
      <c r="D101">
        <f t="shared" ca="1" si="18"/>
        <v>-8.7733312353499411</v>
      </c>
      <c r="F101">
        <f t="shared" ca="1" si="15"/>
        <v>1</v>
      </c>
      <c r="G101">
        <f t="shared" ca="1" si="19"/>
        <v>0</v>
      </c>
      <c r="H101">
        <f t="shared" ca="1" si="20"/>
        <v>0</v>
      </c>
      <c r="I101">
        <f t="shared" ca="1" si="16"/>
        <v>0</v>
      </c>
      <c r="J101">
        <f ca="1">SUM($I$8:$I101)</f>
        <v>2</v>
      </c>
      <c r="K101">
        <f t="shared" ca="1" si="17"/>
        <v>0</v>
      </c>
    </row>
    <row r="102" spans="1:11" x14ac:dyDescent="0.25">
      <c r="A102" s="67">
        <v>95</v>
      </c>
      <c r="B102" s="24">
        <f t="shared" ca="1" si="14"/>
        <v>2.1306754153243421</v>
      </c>
      <c r="D102">
        <f t="shared" ca="1" si="18"/>
        <v>-8.2531795418189642</v>
      </c>
      <c r="F102">
        <f t="shared" ca="1" si="15"/>
        <v>1</v>
      </c>
      <c r="G102">
        <f t="shared" ca="1" si="19"/>
        <v>0</v>
      </c>
      <c r="H102">
        <f t="shared" ca="1" si="20"/>
        <v>0</v>
      </c>
      <c r="I102">
        <f t="shared" ca="1" si="16"/>
        <v>0</v>
      </c>
      <c r="J102">
        <f ca="1">SUM($I$8:$I102)</f>
        <v>2</v>
      </c>
      <c r="K102">
        <f t="shared" ca="1" si="17"/>
        <v>0</v>
      </c>
    </row>
    <row r="103" spans="1:11" x14ac:dyDescent="0.25">
      <c r="A103" s="67">
        <v>96</v>
      </c>
      <c r="B103" s="24">
        <f t="shared" ca="1" si="14"/>
        <v>2.0573431785065539</v>
      </c>
      <c r="D103">
        <f t="shared" ca="1" si="18"/>
        <v>-7.606123280667024</v>
      </c>
      <c r="F103">
        <f t="shared" ca="1" si="15"/>
        <v>1</v>
      </c>
      <c r="G103">
        <f t="shared" ca="1" si="19"/>
        <v>0</v>
      </c>
      <c r="H103">
        <f t="shared" ca="1" si="20"/>
        <v>0</v>
      </c>
      <c r="I103">
        <f t="shared" ca="1" si="16"/>
        <v>0</v>
      </c>
      <c r="J103">
        <f ca="1">SUM($I$8:$I103)</f>
        <v>2</v>
      </c>
      <c r="K103">
        <f t="shared" ca="1" si="17"/>
        <v>0</v>
      </c>
    </row>
    <row r="104" spans="1:11" x14ac:dyDescent="0.25">
      <c r="A104" s="67">
        <v>97</v>
      </c>
      <c r="B104" s="24">
        <f t="shared" ca="1" si="14"/>
        <v>1.9907834825194306</v>
      </c>
      <c r="D104">
        <f t="shared" ca="1" si="18"/>
        <v>-6.8501108831331603</v>
      </c>
      <c r="F104">
        <f t="shared" ca="1" si="15"/>
        <v>1</v>
      </c>
      <c r="G104">
        <f t="shared" ca="1" si="19"/>
        <v>0</v>
      </c>
      <c r="H104">
        <f t="shared" ca="1" si="20"/>
        <v>0</v>
      </c>
      <c r="I104">
        <f t="shared" ca="1" si="16"/>
        <v>0</v>
      </c>
      <c r="J104">
        <f ca="1">SUM($I$8:$I104)</f>
        <v>2</v>
      </c>
      <c r="K104">
        <f t="shared" ca="1" si="17"/>
        <v>0</v>
      </c>
    </row>
    <row r="105" spans="1:11" x14ac:dyDescent="0.25">
      <c r="A105" s="67">
        <v>98</v>
      </c>
      <c r="B105" s="24">
        <f t="shared" ca="1" si="14"/>
        <v>1.9319263317831057</v>
      </c>
      <c r="D105">
        <f t="shared" ca="1" si="18"/>
        <v>-6.0053411950916917</v>
      </c>
      <c r="F105">
        <f t="shared" ca="1" si="15"/>
        <v>1</v>
      </c>
      <c r="G105">
        <f t="shared" ca="1" si="19"/>
        <v>0</v>
      </c>
      <c r="H105">
        <f t="shared" ca="1" si="20"/>
        <v>0</v>
      </c>
      <c r="I105">
        <f t="shared" ca="1" si="16"/>
        <v>0</v>
      </c>
      <c r="J105">
        <f ca="1">SUM($I$8:$I105)</f>
        <v>2</v>
      </c>
      <c r="K105">
        <f t="shared" ca="1" si="17"/>
        <v>0</v>
      </c>
    </row>
    <row r="106" spans="1:11" x14ac:dyDescent="0.25">
      <c r="A106" s="67">
        <v>99</v>
      </c>
      <c r="B106" s="24">
        <f t="shared" ca="1" si="14"/>
        <v>1.8814992813062759</v>
      </c>
      <c r="D106">
        <f t="shared" ca="1" si="18"/>
        <v>-5.0937280623614321</v>
      </c>
      <c r="F106">
        <f t="shared" ca="1" si="15"/>
        <v>1</v>
      </c>
      <c r="G106">
        <f t="shared" ca="1" si="19"/>
        <v>0</v>
      </c>
      <c r="H106">
        <f t="shared" ca="1" si="20"/>
        <v>0</v>
      </c>
      <c r="I106">
        <f t="shared" ca="1" si="16"/>
        <v>0</v>
      </c>
      <c r="J106">
        <f ca="1">SUM($I$8:$I106)</f>
        <v>2</v>
      </c>
      <c r="K106">
        <f t="shared" ca="1" si="17"/>
        <v>0</v>
      </c>
    </row>
    <row r="107" spans="1:11" x14ac:dyDescent="0.25">
      <c r="A107" s="67">
        <v>100</v>
      </c>
      <c r="B107" s="24">
        <f t="shared" ca="1" si="14"/>
        <v>1.8400142548845893</v>
      </c>
      <c r="D107">
        <f t="shared" ca="1" si="18"/>
        <v>-4.1383374970930689</v>
      </c>
      <c r="F107">
        <f t="shared" ca="1" si="15"/>
        <v>1</v>
      </c>
      <c r="G107">
        <f t="shared" ca="1" si="19"/>
        <v>0</v>
      </c>
      <c r="H107">
        <f t="shared" ca="1" si="20"/>
        <v>0</v>
      </c>
      <c r="I107">
        <f t="shared" ca="1" si="16"/>
        <v>0</v>
      </c>
      <c r="J107">
        <f ca="1">SUM($I$8:$I107)</f>
        <v>2</v>
      </c>
      <c r="K107">
        <f t="shared" ca="1" si="17"/>
        <v>0</v>
      </c>
    </row>
    <row r="108" spans="1:11" x14ac:dyDescent="0.25">
      <c r="A108" s="67">
        <v>101</v>
      </c>
      <c r="B108" s="24">
        <f t="shared" ca="1" si="14"/>
        <v>1.8077597998640995</v>
      </c>
      <c r="D108">
        <f t="shared" ca="1" si="18"/>
        <v>-3.162811406921751</v>
      </c>
      <c r="F108">
        <f t="shared" ca="1" si="15"/>
        <v>1</v>
      </c>
      <c r="G108">
        <f t="shared" ca="1" si="19"/>
        <v>0</v>
      </c>
      <c r="H108">
        <f t="shared" ca="1" si="20"/>
        <v>0</v>
      </c>
      <c r="I108">
        <f t="shared" ca="1" si="16"/>
        <v>0</v>
      </c>
      <c r="J108">
        <f ca="1">SUM($I$8:$I108)</f>
        <v>2</v>
      </c>
      <c r="K108">
        <f t="shared" ca="1" si="17"/>
        <v>0</v>
      </c>
    </row>
    <row r="109" spans="1:11" x14ac:dyDescent="0.25">
      <c r="A109" s="67">
        <v>102</v>
      </c>
      <c r="B109" s="24">
        <f t="shared" ca="1" si="14"/>
        <v>1.7847988199083622</v>
      </c>
      <c r="D109">
        <f t="shared" ca="1" si="18"/>
        <v>-2.1907915752426379</v>
      </c>
      <c r="F109">
        <f t="shared" ca="1" si="15"/>
        <v>1</v>
      </c>
      <c r="G109">
        <f t="shared" ca="1" si="19"/>
        <v>0</v>
      </c>
      <c r="H109">
        <f t="shared" ca="1" si="20"/>
        <v>0</v>
      </c>
      <c r="I109">
        <f t="shared" ca="1" si="16"/>
        <v>0</v>
      </c>
      <c r="J109">
        <f ca="1">SUM($I$8:$I109)</f>
        <v>2</v>
      </c>
      <c r="K109">
        <f t="shared" ca="1" si="17"/>
        <v>0</v>
      </c>
    </row>
    <row r="110" spans="1:11" x14ac:dyDescent="0.25">
      <c r="A110" s="67">
        <v>103</v>
      </c>
      <c r="B110" s="24">
        <f t="shared" ca="1" si="14"/>
        <v>1.7709717029767778</v>
      </c>
      <c r="D110">
        <f t="shared" ca="1" si="18"/>
        <v>-1.2453570347124572</v>
      </c>
      <c r="F110">
        <f t="shared" ca="1" si="15"/>
        <v>1</v>
      </c>
      <c r="G110">
        <f t="shared" ca="1" si="19"/>
        <v>0</v>
      </c>
      <c r="H110">
        <f t="shared" ca="1" si="20"/>
        <v>0</v>
      </c>
      <c r="I110">
        <f t="shared" ca="1" si="16"/>
        <v>0</v>
      </c>
      <c r="J110">
        <f ca="1">SUM($I$8:$I110)</f>
        <v>2</v>
      </c>
      <c r="K110">
        <f t="shared" ca="1" si="17"/>
        <v>0</v>
      </c>
    </row>
    <row r="111" spans="1:11" x14ac:dyDescent="0.25">
      <c r="A111" s="67">
        <v>104</v>
      </c>
      <c r="B111" s="24">
        <f t="shared" ca="1" si="14"/>
        <v>1.7659046446209814</v>
      </c>
      <c r="D111">
        <f t="shared" ca="1" si="18"/>
        <v>-0.34848721997068521</v>
      </c>
      <c r="F111">
        <f t="shared" ca="1" si="15"/>
        <v>1</v>
      </c>
      <c r="G111">
        <f t="shared" ca="1" si="19"/>
        <v>0</v>
      </c>
      <c r="H111">
        <f t="shared" ca="1" si="20"/>
        <v>0</v>
      </c>
      <c r="I111">
        <f t="shared" ca="1" si="16"/>
        <v>0</v>
      </c>
      <c r="J111">
        <f ca="1">SUM($I$8:$I111)</f>
        <v>2</v>
      </c>
      <c r="K111">
        <f t="shared" ca="1" si="17"/>
        <v>0</v>
      </c>
    </row>
    <row r="112" spans="1:11" x14ac:dyDescent="0.25">
      <c r="A112" s="67">
        <v>105</v>
      </c>
      <c r="B112" s="24">
        <f t="shared" ca="1" si="14"/>
        <v>1.7690228580776546</v>
      </c>
      <c r="D112">
        <f t="shared" ca="1" si="18"/>
        <v>0.4794376436637422</v>
      </c>
      <c r="F112">
        <f t="shared" ca="1" si="15"/>
        <v>1</v>
      </c>
      <c r="G112">
        <f t="shared" ca="1" si="19"/>
        <v>0</v>
      </c>
      <c r="H112">
        <f t="shared" ca="1" si="20"/>
        <v>0</v>
      </c>
      <c r="I112">
        <f t="shared" ca="1" si="16"/>
        <v>0</v>
      </c>
      <c r="J112">
        <f ca="1">SUM($I$8:$I112)</f>
        <v>2</v>
      </c>
      <c r="K112">
        <f t="shared" ca="1" si="17"/>
        <v>0</v>
      </c>
    </row>
    <row r="113" spans="1:11" x14ac:dyDescent="0.25">
      <c r="A113" s="67">
        <v>106</v>
      </c>
      <c r="B113" s="24">
        <f t="shared" ca="1" si="14"/>
        <v>1.7795682634973515</v>
      </c>
      <c r="D113">
        <f t="shared" ca="1" si="18"/>
        <v>1.2200885326614741</v>
      </c>
      <c r="F113">
        <f t="shared" ca="1" si="15"/>
        <v>1</v>
      </c>
      <c r="G113">
        <f t="shared" ca="1" si="19"/>
        <v>0</v>
      </c>
      <c r="H113">
        <f t="shared" ca="1" si="20"/>
        <v>0</v>
      </c>
      <c r="I113">
        <f t="shared" ca="1" si="16"/>
        <v>0</v>
      </c>
      <c r="J113">
        <f ca="1">SUM($I$8:$I113)</f>
        <v>2</v>
      </c>
      <c r="K113">
        <f t="shared" ca="1" si="17"/>
        <v>0</v>
      </c>
    </row>
    <row r="114" spans="1:11" x14ac:dyDescent="0.25">
      <c r="A114" s="67">
        <v>107</v>
      </c>
      <c r="B114" s="24">
        <f t="shared" ca="1" si="14"/>
        <v>1.7966211598216177</v>
      </c>
      <c r="D114">
        <f t="shared" ca="1" si="18"/>
        <v>1.8575828149141675</v>
      </c>
      <c r="F114">
        <f t="shared" ca="1" si="15"/>
        <v>1</v>
      </c>
      <c r="G114">
        <f t="shared" ca="1" si="19"/>
        <v>0</v>
      </c>
      <c r="H114">
        <f t="shared" ca="1" si="20"/>
        <v>0</v>
      </c>
      <c r="I114">
        <f t="shared" ca="1" si="16"/>
        <v>0</v>
      </c>
      <c r="J114">
        <f ca="1">SUM($I$8:$I114)</f>
        <v>2</v>
      </c>
      <c r="K114">
        <f t="shared" ca="1" si="17"/>
        <v>0</v>
      </c>
    </row>
    <row r="115" spans="1:11" x14ac:dyDescent="0.25">
      <c r="A115" s="67">
        <v>108</v>
      </c>
      <c r="B115" s="24">
        <f t="shared" ca="1" si="14"/>
        <v>1.8191253050536658</v>
      </c>
      <c r="D115">
        <f t="shared" ca="1" si="18"/>
        <v>2.3788147645346189</v>
      </c>
      <c r="F115">
        <f t="shared" ca="1" si="15"/>
        <v>1</v>
      </c>
      <c r="G115">
        <f t="shared" ca="1" si="19"/>
        <v>0</v>
      </c>
      <c r="H115">
        <f t="shared" ca="1" si="20"/>
        <v>0</v>
      </c>
      <c r="I115">
        <f t="shared" ca="1" si="16"/>
        <v>0</v>
      </c>
      <c r="J115">
        <f ca="1">SUM($I$8:$I115)</f>
        <v>2</v>
      </c>
      <c r="K115">
        <f t="shared" ca="1" si="17"/>
        <v>0</v>
      </c>
    </row>
    <row r="116" spans="1:11" x14ac:dyDescent="0.25">
      <c r="A116" s="67">
        <v>109</v>
      </c>
      <c r="B116" s="24">
        <f t="shared" ca="1" si="14"/>
        <v>1.8459157647376707</v>
      </c>
      <c r="D116">
        <f t="shared" ca="1" si="18"/>
        <v>2.7737149490462283</v>
      </c>
      <c r="F116">
        <f t="shared" ca="1" si="15"/>
        <v>1</v>
      </c>
      <c r="G116">
        <f t="shared" ca="1" si="19"/>
        <v>0</v>
      </c>
      <c r="H116">
        <f t="shared" ca="1" si="20"/>
        <v>0</v>
      </c>
      <c r="I116">
        <f t="shared" ca="1" si="16"/>
        <v>0</v>
      </c>
      <c r="J116">
        <f ca="1">SUM($I$8:$I116)</f>
        <v>2</v>
      </c>
      <c r="K116">
        <f t="shared" ca="1" si="17"/>
        <v>0</v>
      </c>
    </row>
    <row r="117" spans="1:11" x14ac:dyDescent="0.25">
      <c r="A117" s="67">
        <v>110</v>
      </c>
      <c r="B117" s="24">
        <f t="shared" ca="1" si="14"/>
        <v>1.875748835236813</v>
      </c>
      <c r="D117">
        <f t="shared" ca="1" si="18"/>
        <v>3.0354335595758606</v>
      </c>
      <c r="F117">
        <f t="shared" ca="1" si="15"/>
        <v>1</v>
      </c>
      <c r="G117">
        <f t="shared" ca="1" si="19"/>
        <v>0</v>
      </c>
      <c r="H117">
        <f t="shared" ca="1" si="20"/>
        <v>0</v>
      </c>
      <c r="I117">
        <f t="shared" ca="1" si="16"/>
        <v>0</v>
      </c>
      <c r="J117">
        <f ca="1">SUM($I$8:$I117)</f>
        <v>2</v>
      </c>
      <c r="K117">
        <f t="shared" ca="1" si="17"/>
        <v>0</v>
      </c>
    </row>
    <row r="118" spans="1:11" x14ac:dyDescent="0.25">
      <c r="A118" s="67">
        <v>111</v>
      </c>
      <c r="B118" s="24">
        <f t="shared" ca="1" si="14"/>
        <v>1.9073333088616893</v>
      </c>
      <c r="D118">
        <f t="shared" ca="1" si="18"/>
        <v>3.1604443787192977</v>
      </c>
      <c r="F118">
        <f t="shared" ca="1" si="15"/>
        <v>1</v>
      </c>
      <c r="G118">
        <f t="shared" ca="1" si="19"/>
        <v>0</v>
      </c>
      <c r="H118">
        <f t="shared" ca="1" si="20"/>
        <v>0</v>
      </c>
      <c r="I118">
        <f t="shared" ca="1" si="16"/>
        <v>0</v>
      </c>
      <c r="J118">
        <f ca="1">SUM($I$8:$I118)</f>
        <v>2</v>
      </c>
      <c r="K118">
        <f t="shared" ca="1" si="17"/>
        <v>0</v>
      </c>
    </row>
    <row r="119" spans="1:11" x14ac:dyDescent="0.25">
      <c r="A119" s="67">
        <v>112</v>
      </c>
      <c r="B119" s="24">
        <f t="shared" ca="1" si="14"/>
        <v>1.9393623231160355</v>
      </c>
      <c r="D119">
        <f t="shared" ca="1" si="18"/>
        <v>3.14856779798418</v>
      </c>
      <c r="F119">
        <f t="shared" ca="1" si="15"/>
        <v>1</v>
      </c>
      <c r="G119">
        <f t="shared" ca="1" si="19"/>
        <v>0</v>
      </c>
      <c r="H119">
        <f t="shared" ca="1" si="20"/>
        <v>1</v>
      </c>
      <c r="I119">
        <f t="shared" ca="1" si="16"/>
        <v>0</v>
      </c>
      <c r="J119">
        <f ca="1">SUM($I$8:$I119)</f>
        <v>2</v>
      </c>
      <c r="K119">
        <f t="shared" ca="1" si="17"/>
        <v>0</v>
      </c>
    </row>
    <row r="120" spans="1:11" x14ac:dyDescent="0.25">
      <c r="A120" s="67">
        <v>113</v>
      </c>
      <c r="B120" s="24">
        <f t="shared" ca="1" si="14"/>
        <v>1.9705450273779304</v>
      </c>
      <c r="D120">
        <f t="shared" ca="1" si="18"/>
        <v>3.0029130925949969</v>
      </c>
      <c r="F120">
        <f t="shared" ca="1" si="15"/>
        <v>1</v>
      </c>
      <c r="G120">
        <f t="shared" ca="1" si="19"/>
        <v>0</v>
      </c>
      <c r="H120">
        <f t="shared" ca="1" si="20"/>
        <v>1</v>
      </c>
      <c r="I120">
        <f t="shared" ca="1" si="16"/>
        <v>0</v>
      </c>
      <c r="J120">
        <f ca="1">SUM($I$8:$I120)</f>
        <v>2</v>
      </c>
      <c r="K120">
        <f t="shared" ca="1" si="17"/>
        <v>0</v>
      </c>
    </row>
    <row r="121" spans="1:11" x14ac:dyDescent="0.25">
      <c r="A121" s="67">
        <v>114</v>
      </c>
      <c r="B121" s="24">
        <f t="shared" ca="1" si="14"/>
        <v>1.9996373082102954</v>
      </c>
      <c r="D121">
        <f t="shared" ca="1" si="18"/>
        <v>2.7297420120513474</v>
      </c>
      <c r="F121">
        <f t="shared" ca="1" si="15"/>
        <v>1</v>
      </c>
      <c r="G121">
        <f t="shared" ca="1" si="19"/>
        <v>0</v>
      </c>
      <c r="H121">
        <f t="shared" ca="1" si="20"/>
        <v>1</v>
      </c>
      <c r="I121">
        <f t="shared" ca="1" si="16"/>
        <v>0</v>
      </c>
      <c r="J121">
        <f ca="1">SUM($I$8:$I121)</f>
        <v>2</v>
      </c>
      <c r="K121">
        <f t="shared" ca="1" si="17"/>
        <v>0</v>
      </c>
    </row>
    <row r="122" spans="1:11" x14ac:dyDescent="0.25">
      <c r="A122" s="67">
        <v>115</v>
      </c>
      <c r="B122" s="24">
        <f t="shared" ca="1" si="14"/>
        <v>2.0254708399556982</v>
      </c>
      <c r="D122">
        <f t="shared" ca="1" si="18"/>
        <v>2.3382576156156034</v>
      </c>
      <c r="F122">
        <f t="shared" ca="1" si="15"/>
        <v>1</v>
      </c>
      <c r="G122">
        <f t="shared" ca="1" si="19"/>
        <v>0</v>
      </c>
      <c r="H122">
        <f t="shared" ca="1" si="20"/>
        <v>1</v>
      </c>
      <c r="I122">
        <f t="shared" ca="1" si="16"/>
        <v>0</v>
      </c>
      <c r="J122">
        <f ca="1">SUM($I$8:$I122)</f>
        <v>2</v>
      </c>
      <c r="K122">
        <f t="shared" ca="1" si="17"/>
        <v>0</v>
      </c>
    </row>
    <row r="123" spans="1:11" x14ac:dyDescent="0.25">
      <c r="A123" s="67">
        <v>116</v>
      </c>
      <c r="B123" s="24">
        <f t="shared" ca="1" si="14"/>
        <v>2.0469797707071109</v>
      </c>
      <c r="D123">
        <f t="shared" ca="1" si="18"/>
        <v>1.8403241277015558</v>
      </c>
      <c r="F123">
        <f t="shared" ca="1" si="15"/>
        <v>1</v>
      </c>
      <c r="G123">
        <f t="shared" ca="1" si="19"/>
        <v>0</v>
      </c>
      <c r="H123">
        <f t="shared" ca="1" si="20"/>
        <v>1</v>
      </c>
      <c r="I123">
        <f t="shared" ca="1" si="16"/>
        <v>0</v>
      </c>
      <c r="J123">
        <f ca="1">SUM($I$8:$I123)</f>
        <v>2</v>
      </c>
      <c r="K123">
        <f t="shared" ca="1" si="17"/>
        <v>0</v>
      </c>
    </row>
    <row r="124" spans="1:11" x14ac:dyDescent="0.25">
      <c r="A124" s="67">
        <v>117</v>
      </c>
      <c r="B124" s="24">
        <f t="shared" ca="1" si="14"/>
        <v>2.0632244150396879</v>
      </c>
      <c r="D124">
        <f t="shared" ca="1" si="18"/>
        <v>1.2501253544867881</v>
      </c>
      <c r="F124">
        <f t="shared" ca="1" si="15"/>
        <v>1</v>
      </c>
      <c r="G124">
        <f t="shared" ca="1" si="19"/>
        <v>0</v>
      </c>
      <c r="H124">
        <f t="shared" ca="1" si="20"/>
        <v>1</v>
      </c>
      <c r="I124">
        <f t="shared" ca="1" si="16"/>
        <v>0</v>
      </c>
      <c r="J124">
        <f ca="1">SUM($I$8:$I124)</f>
        <v>2</v>
      </c>
      <c r="K124">
        <f t="shared" ca="1" si="17"/>
        <v>0</v>
      </c>
    </row>
    <row r="125" spans="1:11" x14ac:dyDescent="0.25">
      <c r="A125" s="67">
        <v>118</v>
      </c>
      <c r="B125" s="24">
        <f t="shared" ca="1" si="14"/>
        <v>2.0734114032967996</v>
      </c>
      <c r="D125">
        <f t="shared" ca="1" si="18"/>
        <v>0.58377082881593712</v>
      </c>
      <c r="F125">
        <f t="shared" ca="1" si="15"/>
        <v>1</v>
      </c>
      <c r="G125">
        <f t="shared" ca="1" si="19"/>
        <v>0</v>
      </c>
      <c r="H125">
        <f t="shared" ca="1" si="20"/>
        <v>1</v>
      </c>
      <c r="I125">
        <f t="shared" ca="1" si="16"/>
        <v>0</v>
      </c>
      <c r="J125">
        <f ca="1">SUM($I$8:$I125)</f>
        <v>2</v>
      </c>
      <c r="K125">
        <f t="shared" ca="1" si="17"/>
        <v>0</v>
      </c>
    </row>
    <row r="126" spans="1:11" x14ac:dyDescent="0.25">
      <c r="A126" s="67">
        <v>119</v>
      </c>
      <c r="B126" s="24">
        <f t="shared" ca="1" si="14"/>
        <v>2.0769098313037944</v>
      </c>
      <c r="D126">
        <f t="shared" ca="1" si="18"/>
        <v>-0.14113972865807378</v>
      </c>
      <c r="F126">
        <f t="shared" ca="1" si="15"/>
        <v>1</v>
      </c>
      <c r="G126">
        <f t="shared" ca="1" si="19"/>
        <v>1</v>
      </c>
      <c r="H126">
        <f t="shared" ca="1" si="20"/>
        <v>1</v>
      </c>
      <c r="I126">
        <f t="shared" ca="1" si="16"/>
        <v>1</v>
      </c>
      <c r="J126">
        <f ca="1">SUM($I$8:$I126)</f>
        <v>3</v>
      </c>
      <c r="K126">
        <f t="shared" ca="1" si="17"/>
        <v>3</v>
      </c>
    </row>
    <row r="127" spans="1:11" x14ac:dyDescent="0.25">
      <c r="A127" s="67">
        <v>120</v>
      </c>
      <c r="B127" s="24">
        <f t="shared" ca="1" si="14"/>
        <v>2.0732630619632233</v>
      </c>
      <c r="D127">
        <f t="shared" ca="1" si="18"/>
        <v>-0.9059818911513049</v>
      </c>
      <c r="F127">
        <f t="shared" ca="1" si="15"/>
        <v>1</v>
      </c>
      <c r="G127">
        <f t="shared" ca="1" si="19"/>
        <v>0</v>
      </c>
      <c r="H127">
        <f t="shared" ca="1" si="20"/>
        <v>1</v>
      </c>
      <c r="I127">
        <f t="shared" ca="1" si="16"/>
        <v>0</v>
      </c>
      <c r="J127">
        <f ca="1">SUM($I$8:$I127)</f>
        <v>3</v>
      </c>
      <c r="K127">
        <f t="shared" ca="1" si="17"/>
        <v>0</v>
      </c>
    </row>
    <row r="128" spans="1:11" x14ac:dyDescent="0.25">
      <c r="A128" s="67">
        <v>121</v>
      </c>
      <c r="B128" s="24">
        <f t="shared" ca="1" si="14"/>
        <v>2.0621959483903343</v>
      </c>
      <c r="D128">
        <f t="shared" ca="1" si="18"/>
        <v>-1.6915893813003255</v>
      </c>
      <c r="F128">
        <f t="shared" ca="1" si="15"/>
        <v>1</v>
      </c>
      <c r="G128">
        <f t="shared" ca="1" si="19"/>
        <v>0</v>
      </c>
      <c r="H128">
        <f t="shared" ca="1" si="20"/>
        <v>1</v>
      </c>
      <c r="I128">
        <f t="shared" ca="1" si="16"/>
        <v>0</v>
      </c>
      <c r="J128">
        <f ca="1">SUM($I$8:$I128)</f>
        <v>3</v>
      </c>
      <c r="K128">
        <f t="shared" ca="1" si="17"/>
        <v>0</v>
      </c>
    </row>
    <row r="129" spans="1:11" x14ac:dyDescent="0.25">
      <c r="A129" s="67">
        <v>122</v>
      </c>
      <c r="B129" s="24">
        <f t="shared" ca="1" si="14"/>
        <v>2.0436173735829537</v>
      </c>
      <c r="D129">
        <f t="shared" ca="1" si="18"/>
        <v>-2.4787412752804188</v>
      </c>
      <c r="F129">
        <f t="shared" ca="1" si="15"/>
        <v>1</v>
      </c>
      <c r="G129">
        <f t="shared" ca="1" si="19"/>
        <v>0</v>
      </c>
      <c r="H129">
        <f t="shared" ca="1" si="20"/>
        <v>1</v>
      </c>
      <c r="I129">
        <f t="shared" ca="1" si="16"/>
        <v>0</v>
      </c>
      <c r="J129">
        <f ca="1">SUM($I$8:$I129)</f>
        <v>3</v>
      </c>
      <c r="K129">
        <f t="shared" ca="1" si="17"/>
        <v>0</v>
      </c>
    </row>
    <row r="130" spans="1:11" x14ac:dyDescent="0.25">
      <c r="A130" s="67">
        <v>123</v>
      </c>
      <c r="B130" s="24">
        <f t="shared" ca="1" si="14"/>
        <v>2.0176181301075657</v>
      </c>
      <c r="D130">
        <f t="shared" ca="1" si="18"/>
        <v>-3.24864047758056</v>
      </c>
      <c r="F130">
        <f t="shared" ca="1" si="15"/>
        <v>1</v>
      </c>
      <c r="G130">
        <f t="shared" ca="1" si="19"/>
        <v>0</v>
      </c>
      <c r="H130">
        <f t="shared" ca="1" si="20"/>
        <v>1</v>
      </c>
      <c r="I130">
        <f t="shared" ca="1" si="16"/>
        <v>0</v>
      </c>
      <c r="J130">
        <f ca="1">SUM($I$8:$I130)</f>
        <v>3</v>
      </c>
      <c r="K130">
        <f t="shared" ca="1" si="17"/>
        <v>0</v>
      </c>
    </row>
    <row r="131" spans="1:11" x14ac:dyDescent="0.25">
      <c r="A131" s="67">
        <v>124</v>
      </c>
      <c r="B131" s="24">
        <f t="shared" ca="1" si="14"/>
        <v>1.9844642906441154</v>
      </c>
      <c r="D131">
        <f t="shared" ca="1" si="18"/>
        <v>-3.9833707541534813</v>
      </c>
      <c r="F131">
        <f t="shared" ca="1" si="15"/>
        <v>1</v>
      </c>
      <c r="G131">
        <f t="shared" ca="1" si="19"/>
        <v>0</v>
      </c>
      <c r="H131">
        <f t="shared" ca="1" si="20"/>
        <v>1</v>
      </c>
      <c r="I131">
        <f t="shared" ca="1" si="16"/>
        <v>0</v>
      </c>
      <c r="J131">
        <f ca="1">SUM($I$8:$I131)</f>
        <v>3</v>
      </c>
      <c r="K131">
        <f t="shared" ca="1" si="17"/>
        <v>0</v>
      </c>
    </row>
    <row r="132" spans="1:11" x14ac:dyDescent="0.25">
      <c r="A132" s="67">
        <v>125</v>
      </c>
      <c r="B132" s="24">
        <f t="shared" ca="1" si="14"/>
        <v>1.9445863420968059</v>
      </c>
      <c r="D132">
        <f t="shared" ca="1" si="18"/>
        <v>-4.6663203903947199</v>
      </c>
      <c r="F132">
        <f t="shared" ca="1" si="15"/>
        <v>1</v>
      </c>
      <c r="G132">
        <f t="shared" ca="1" si="19"/>
        <v>0</v>
      </c>
      <c r="H132">
        <f t="shared" ca="1" si="20"/>
        <v>1</v>
      </c>
      <c r="I132">
        <f t="shared" ca="1" si="16"/>
        <v>0</v>
      </c>
      <c r="J132">
        <f ca="1">SUM($I$8:$I132)</f>
        <v>3</v>
      </c>
      <c r="K132">
        <f t="shared" ca="1" si="17"/>
        <v>0</v>
      </c>
    </row>
    <row r="133" spans="1:11" x14ac:dyDescent="0.25">
      <c r="A133" s="67">
        <v>126</v>
      </c>
      <c r="B133" s="24">
        <f t="shared" ca="1" si="14"/>
        <v>1.8985644681177323</v>
      </c>
      <c r="D133">
        <f t="shared" ca="1" si="18"/>
        <v>-5.2825617069987398</v>
      </c>
      <c r="F133">
        <f t="shared" ca="1" si="15"/>
        <v>1</v>
      </c>
      <c r="G133">
        <f t="shared" ca="1" si="19"/>
        <v>0</v>
      </c>
      <c r="H133">
        <f t="shared" ca="1" si="20"/>
        <v>1</v>
      </c>
      <c r="I133">
        <f t="shared" ca="1" si="16"/>
        <v>0</v>
      </c>
      <c r="J133">
        <f ca="1">SUM($I$8:$I133)</f>
        <v>3</v>
      </c>
      <c r="K133">
        <f t="shared" ca="1" si="17"/>
        <v>0</v>
      </c>
    </row>
    <row r="134" spans="1:11" x14ac:dyDescent="0.25">
      <c r="A134" s="67">
        <v>127</v>
      </c>
      <c r="B134" s="24">
        <f t="shared" ca="1" si="14"/>
        <v>1.8471104634407565</v>
      </c>
      <c r="D134">
        <f t="shared" ca="1" si="18"/>
        <v>-5.8191771767428015</v>
      </c>
      <c r="F134">
        <f t="shared" ca="1" si="15"/>
        <v>1</v>
      </c>
      <c r="G134">
        <f t="shared" ca="1" si="19"/>
        <v>0</v>
      </c>
      <c r="H134">
        <f t="shared" ca="1" si="20"/>
        <v>1</v>
      </c>
      <c r="I134">
        <f t="shared" ca="1" si="16"/>
        <v>0</v>
      </c>
      <c r="J134">
        <f ca="1">SUM($I$8:$I134)</f>
        <v>3</v>
      </c>
      <c r="K134">
        <f t="shared" ca="1" si="17"/>
        <v>0</v>
      </c>
    </row>
    <row r="135" spans="1:11" x14ac:dyDescent="0.25">
      <c r="A135" s="67">
        <v>128</v>
      </c>
      <c r="B135" s="24">
        <f t="shared" ca="1" si="14"/>
        <v>1.7910468450944095</v>
      </c>
      <c r="D135">
        <f t="shared" ca="1" si="18"/>
        <v>-6.2655246773430129</v>
      </c>
      <c r="F135">
        <f t="shared" ca="1" si="15"/>
        <v>1</v>
      </c>
      <c r="G135">
        <f t="shared" ca="1" si="19"/>
        <v>0</v>
      </c>
      <c r="H135">
        <f t="shared" ca="1" si="20"/>
        <v>1</v>
      </c>
      <c r="I135">
        <f t="shared" ca="1" si="16"/>
        <v>0</v>
      </c>
      <c r="J135">
        <f ca="1">SUM($I$8:$I135)</f>
        <v>3</v>
      </c>
      <c r="K135">
        <f t="shared" ca="1" si="17"/>
        <v>0</v>
      </c>
    </row>
    <row r="136" spans="1:11" x14ac:dyDescent="0.25">
      <c r="A136" s="67">
        <v>129</v>
      </c>
      <c r="B136" s="24">
        <f t="shared" ref="B136:B199" ca="1" si="21">$AC$2*EXP(-(((A136-$AC$3)/$AC$4)^2))+$AD$2*EXP(-(((A136-$AD$3)/$AD$4)^2))+$AE$2*EXP(-(((A136-$AE$3)/$AE$4)^2))+$AF$2*EXP(-(((A136-$AF$3)/$AF$4)^2))+$AG$2*EXP(-(((A136-$AG$3)/$AG$4)^2))+$AH$2*(RAND()-RAND())</f>
        <v>1.7312837878102538</v>
      </c>
      <c r="D136">
        <f t="shared" ca="1" si="18"/>
        <v>-6.6134364150748262</v>
      </c>
      <c r="F136">
        <f t="shared" ref="F136:F199" ca="1" si="22">IF(B136&gt;$B$3,1,0)</f>
        <v>1</v>
      </c>
      <c r="G136">
        <f t="shared" ca="1" si="19"/>
        <v>0</v>
      </c>
      <c r="H136">
        <f t="shared" ca="1" si="20"/>
        <v>1</v>
      </c>
      <c r="I136">
        <f t="shared" ca="1" si="16"/>
        <v>0</v>
      </c>
      <c r="J136">
        <f ca="1">SUM($I$8:$I136)</f>
        <v>3</v>
      </c>
      <c r="K136">
        <f t="shared" ca="1" si="17"/>
        <v>0</v>
      </c>
    </row>
    <row r="137" spans="1:11" x14ac:dyDescent="0.25">
      <c r="A137" s="67">
        <v>130</v>
      </c>
      <c r="B137" s="24">
        <f t="shared" ca="1" si="21"/>
        <v>1.6687945520929655</v>
      </c>
      <c r="D137">
        <f t="shared" ca="1" si="18"/>
        <v>-6.8573481773730514</v>
      </c>
      <c r="F137">
        <f t="shared" ca="1" si="22"/>
        <v>1</v>
      </c>
      <c r="G137">
        <f t="shared" ca="1" si="19"/>
        <v>0</v>
      </c>
      <c r="H137">
        <f t="shared" ca="1" si="20"/>
        <v>1</v>
      </c>
      <c r="I137">
        <f t="shared" ref="I137:I200" ca="1" si="23">F137*G137*H137</f>
        <v>0</v>
      </c>
      <c r="J137">
        <f ca="1">SUM($I$8:$I137)</f>
        <v>3</v>
      </c>
      <c r="K137">
        <f t="shared" ref="K137:K200" ca="1" si="24">IF(I137,J137,0)</f>
        <v>0</v>
      </c>
    </row>
    <row r="138" spans="1:11" x14ac:dyDescent="0.25">
      <c r="A138" s="67">
        <v>131</v>
      </c>
      <c r="B138" s="24">
        <f t="shared" ca="1" si="21"/>
        <v>1.6045900927347987</v>
      </c>
      <c r="D138">
        <f t="shared" ca="1" si="18"/>
        <v>-6.994357732843806</v>
      </c>
      <c r="F138">
        <f t="shared" ca="1" si="22"/>
        <v>1</v>
      </c>
      <c r="G138">
        <f t="shared" ca="1" si="19"/>
        <v>0</v>
      </c>
      <c r="H138">
        <f t="shared" ca="1" si="20"/>
        <v>1</v>
      </c>
      <c r="I138">
        <f t="shared" ca="1" si="23"/>
        <v>0</v>
      </c>
      <c r="J138">
        <f ca="1">SUM($I$8:$I138)</f>
        <v>3</v>
      </c>
      <c r="K138">
        <f t="shared" ca="1" si="24"/>
        <v>0</v>
      </c>
    </row>
    <row r="139" spans="1:11" x14ac:dyDescent="0.25">
      <c r="A139" s="67">
        <v>132</v>
      </c>
      <c r="B139" s="24">
        <f t="shared" ca="1" si="21"/>
        <v>1.5396935332508301</v>
      </c>
      <c r="D139">
        <f t="shared" ca="1" si="18"/>
        <v>-7.0242133081458675</v>
      </c>
      <c r="F139">
        <f t="shared" ca="1" si="22"/>
        <v>1</v>
      </c>
      <c r="G139">
        <f t="shared" ca="1" si="19"/>
        <v>0</v>
      </c>
      <c r="H139">
        <f t="shared" ca="1" si="20"/>
        <v>1</v>
      </c>
      <c r="I139">
        <f t="shared" ca="1" si="23"/>
        <v>0</v>
      </c>
      <c r="J139">
        <f ca="1">SUM($I$8:$I139)</f>
        <v>3</v>
      </c>
      <c r="K139">
        <f t="shared" ca="1" si="24"/>
        <v>0</v>
      </c>
    </row>
    <row r="140" spans="1:11" x14ac:dyDescent="0.25">
      <c r="A140" s="67">
        <v>133</v>
      </c>
      <c r="B140" s="24">
        <f t="shared" ca="1" si="21"/>
        <v>1.475115168887591</v>
      </c>
      <c r="D140">
        <f t="shared" ca="1" si="18"/>
        <v>-6.9492350534806269</v>
      </c>
      <c r="F140">
        <f t="shared" ca="1" si="22"/>
        <v>1</v>
      </c>
      <c r="G140">
        <f t="shared" ca="1" si="19"/>
        <v>0</v>
      </c>
      <c r="H140">
        <f t="shared" ca="1" si="20"/>
        <v>0</v>
      </c>
      <c r="I140">
        <f t="shared" ca="1" si="23"/>
        <v>0</v>
      </c>
      <c r="J140">
        <f ca="1">SUM($I$8:$I140)</f>
        <v>3</v>
      </c>
      <c r="K140">
        <f t="shared" ca="1" si="24"/>
        <v>0</v>
      </c>
    </row>
    <row r="141" spans="1:11" x14ac:dyDescent="0.25">
      <c r="A141" s="67">
        <v>134</v>
      </c>
      <c r="B141" s="24">
        <f t="shared" ca="1" si="21"/>
        <v>1.4118286194110092</v>
      </c>
      <c r="D141">
        <f t="shared" ca="1" si="18"/>
        <v>-6.7741741930563029</v>
      </c>
      <c r="F141">
        <f t="shared" ca="1" si="22"/>
        <v>1</v>
      </c>
      <c r="G141">
        <f t="shared" ca="1" si="19"/>
        <v>0</v>
      </c>
      <c r="H141">
        <f t="shared" ca="1" si="20"/>
        <v>0</v>
      </c>
      <c r="I141">
        <f t="shared" ca="1" si="23"/>
        <v>0</v>
      </c>
      <c r="J141">
        <f ca="1">SUM($I$8:$I141)</f>
        <v>3</v>
      </c>
      <c r="K141">
        <f t="shared" ca="1" si="24"/>
        <v>0</v>
      </c>
    </row>
    <row r="142" spans="1:11" x14ac:dyDescent="0.25">
      <c r="A142" s="67">
        <v>135</v>
      </c>
      <c r="B142" s="24">
        <f t="shared" ca="1" si="21"/>
        <v>1.3507486953452761</v>
      </c>
      <c r="D142">
        <f t="shared" ca="1" si="18"/>
        <v>-6.5060160889564225</v>
      </c>
      <c r="F142">
        <f t="shared" ca="1" si="22"/>
        <v>1</v>
      </c>
      <c r="G142">
        <f t="shared" ca="1" si="19"/>
        <v>0</v>
      </c>
      <c r="H142">
        <f t="shared" ca="1" si="20"/>
        <v>0</v>
      </c>
      <c r="I142">
        <f t="shared" ca="1" si="23"/>
        <v>0</v>
      </c>
      <c r="J142">
        <f ca="1">SUM($I$8:$I142)</f>
        <v>3</v>
      </c>
      <c r="K142">
        <f t="shared" ca="1" si="24"/>
        <v>0</v>
      </c>
    </row>
    <row r="143" spans="1:11" x14ac:dyDescent="0.25">
      <c r="A143" s="67">
        <v>136</v>
      </c>
      <c r="B143" s="24">
        <f t="shared" ca="1" si="21"/>
        <v>1.292711470709385</v>
      </c>
      <c r="D143">
        <f t="shared" ca="1" si="18"/>
        <v>-6.153734687626855</v>
      </c>
      <c r="F143">
        <f t="shared" ca="1" si="22"/>
        <v>1</v>
      </c>
      <c r="G143">
        <f t="shared" ca="1" si="19"/>
        <v>0</v>
      </c>
      <c r="H143">
        <f t="shared" ca="1" si="20"/>
        <v>0</v>
      </c>
      <c r="I143">
        <f t="shared" ca="1" si="23"/>
        <v>0</v>
      </c>
      <c r="J143">
        <f ca="1">SUM($I$8:$I143)</f>
        <v>3</v>
      </c>
      <c r="K143">
        <f t="shared" ca="1" si="24"/>
        <v>0</v>
      </c>
    </row>
    <row r="144" spans="1:11" x14ac:dyDescent="0.25">
      <c r="A144" s="67">
        <v>137</v>
      </c>
      <c r="B144" s="24">
        <f t="shared" ca="1" si="21"/>
        <v>1.2384569748472176</v>
      </c>
      <c r="D144">
        <f t="shared" ref="D144:D207" ca="1" si="25">(B136*$J$5+B137*$K$5+B138*$L$5+B139*$M$5+B140*$N$5+B141*$O$5+B142*$P$5+B143*$Q$5+B144*$R$5+B145*$S$5+B146*$T$5+B147*$U$5+B148*$V$5+B149*$W$5+B150*$X$5+B151*$Y$5+B152*$Z$5)/$AA$5</f>
        <v>-5.7280067460968151</v>
      </c>
      <c r="F144">
        <f t="shared" ca="1" si="22"/>
        <v>1</v>
      </c>
      <c r="G144">
        <f t="shared" ref="G144:G207" ca="1" si="26">IF(SIGN(D143) &gt; SIGN(D144),1,0)</f>
        <v>0</v>
      </c>
      <c r="H144">
        <f t="shared" ref="H144:H207" ca="1" si="27">IF((D143 - D144)&gt;$E$3,1,0)</f>
        <v>0</v>
      </c>
      <c r="I144">
        <f t="shared" ca="1" si="23"/>
        <v>0</v>
      </c>
      <c r="J144">
        <f ca="1">SUM($I$8:$I144)</f>
        <v>3</v>
      </c>
      <c r="K144">
        <f t="shared" ca="1" si="24"/>
        <v>0</v>
      </c>
    </row>
    <row r="145" spans="1:11" x14ac:dyDescent="0.25">
      <c r="A145" s="67">
        <v>138</v>
      </c>
      <c r="B145" s="24">
        <f t="shared" ca="1" si="21"/>
        <v>1.1886148290081806</v>
      </c>
      <c r="D145">
        <f t="shared" ca="1" si="25"/>
        <v>-5.240894845201991</v>
      </c>
      <c r="F145">
        <f t="shared" ca="1" si="22"/>
        <v>1</v>
      </c>
      <c r="G145">
        <f t="shared" ca="1" si="26"/>
        <v>0</v>
      </c>
      <c r="H145">
        <f t="shared" ca="1" si="27"/>
        <v>0</v>
      </c>
      <c r="I145">
        <f t="shared" ca="1" si="23"/>
        <v>0</v>
      </c>
      <c r="J145">
        <f ca="1">SUM($I$8:$I145)</f>
        <v>3</v>
      </c>
      <c r="K145">
        <f t="shared" ca="1" si="24"/>
        <v>0</v>
      </c>
    </row>
    <row r="146" spans="1:11" x14ac:dyDescent="0.25">
      <c r="A146" s="67">
        <v>139</v>
      </c>
      <c r="B146" s="24">
        <f t="shared" ca="1" si="21"/>
        <v>1.1436930631406654</v>
      </c>
      <c r="D146">
        <f t="shared" ca="1" si="25"/>
        <v>-4.7055084998380181</v>
      </c>
      <c r="F146">
        <f t="shared" ca="1" si="22"/>
        <v>1</v>
      </c>
      <c r="G146">
        <f t="shared" ca="1" si="26"/>
        <v>0</v>
      </c>
      <c r="H146">
        <f t="shared" ca="1" si="27"/>
        <v>0</v>
      </c>
      <c r="I146">
        <f t="shared" ca="1" si="23"/>
        <v>0</v>
      </c>
      <c r="J146">
        <f ca="1">SUM($I$8:$I146)</f>
        <v>3</v>
      </c>
      <c r="K146">
        <f t="shared" ca="1" si="24"/>
        <v>0</v>
      </c>
    </row>
    <row r="147" spans="1:11" x14ac:dyDescent="0.25">
      <c r="A147" s="67">
        <v>140</v>
      </c>
      <c r="B147" s="24">
        <f t="shared" ca="1" si="21"/>
        <v>1.1040702578841821</v>
      </c>
      <c r="D147">
        <f t="shared" ca="1" si="25"/>
        <v>-4.1356526947231496</v>
      </c>
      <c r="F147">
        <f t="shared" ca="1" si="22"/>
        <v>1</v>
      </c>
      <c r="G147">
        <f t="shared" ca="1" si="26"/>
        <v>0</v>
      </c>
      <c r="H147">
        <f t="shared" ca="1" si="27"/>
        <v>0</v>
      </c>
      <c r="I147">
        <f t="shared" ca="1" si="23"/>
        <v>0</v>
      </c>
      <c r="J147">
        <f ca="1">SUM($I$8:$I147)</f>
        <v>3</v>
      </c>
      <c r="K147">
        <f t="shared" ca="1" si="24"/>
        <v>0</v>
      </c>
    </row>
    <row r="148" spans="1:11" x14ac:dyDescent="0.25">
      <c r="A148" s="67">
        <v>141</v>
      </c>
      <c r="B148" s="24">
        <f t="shared" ca="1" si="21"/>
        <v>1.0699910685886418</v>
      </c>
      <c r="D148">
        <f t="shared" ca="1" si="25"/>
        <v>-3.5454729409367807</v>
      </c>
      <c r="F148">
        <f t="shared" ca="1" si="22"/>
        <v>1</v>
      </c>
      <c r="G148">
        <f t="shared" ca="1" si="26"/>
        <v>0</v>
      </c>
      <c r="H148">
        <f t="shared" ca="1" si="27"/>
        <v>0</v>
      </c>
      <c r="I148">
        <f t="shared" ca="1" si="23"/>
        <v>0</v>
      </c>
      <c r="J148">
        <f ca="1">SUM($I$8:$I148)</f>
        <v>3</v>
      </c>
      <c r="K148">
        <f t="shared" ca="1" si="24"/>
        <v>0</v>
      </c>
    </row>
    <row r="149" spans="1:11" x14ac:dyDescent="0.25">
      <c r="A149" s="67">
        <v>142</v>
      </c>
      <c r="B149" s="24">
        <f t="shared" ca="1" si="21"/>
        <v>1.0415651045043168</v>
      </c>
      <c r="D149">
        <f t="shared" ca="1" si="25"/>
        <v>-2.9491055023172663</v>
      </c>
      <c r="F149">
        <f t="shared" ca="1" si="22"/>
        <v>1</v>
      </c>
      <c r="G149">
        <f t="shared" ca="1" si="26"/>
        <v>0</v>
      </c>
      <c r="H149">
        <f t="shared" ca="1" si="27"/>
        <v>0</v>
      </c>
      <c r="I149">
        <f t="shared" ca="1" si="23"/>
        <v>0</v>
      </c>
      <c r="J149">
        <f ca="1">SUM($I$8:$I149)</f>
        <v>3</v>
      </c>
      <c r="K149">
        <f t="shared" ca="1" si="24"/>
        <v>0</v>
      </c>
    </row>
    <row r="150" spans="1:11" x14ac:dyDescent="0.25">
      <c r="A150" s="67">
        <v>143</v>
      </c>
      <c r="B150" s="24">
        <f t="shared" ca="1" si="21"/>
        <v>1.0187690587495124</v>
      </c>
      <c r="D150">
        <f t="shared" ca="1" si="25"/>
        <v>-2.3603408228365357</v>
      </c>
      <c r="F150">
        <f t="shared" ca="1" si="22"/>
        <v>1</v>
      </c>
      <c r="G150">
        <f t="shared" ca="1" si="26"/>
        <v>0</v>
      </c>
      <c r="H150">
        <f t="shared" ca="1" si="27"/>
        <v>0</v>
      </c>
      <c r="I150">
        <f t="shared" ca="1" si="23"/>
        <v>0</v>
      </c>
      <c r="J150">
        <f ca="1">SUM($I$8:$I150)</f>
        <v>3</v>
      </c>
      <c r="K150">
        <f t="shared" ca="1" si="24"/>
        <v>0</v>
      </c>
    </row>
    <row r="151" spans="1:11" x14ac:dyDescent="0.25">
      <c r="A151" s="67">
        <v>144</v>
      </c>
      <c r="B151" s="24">
        <f t="shared" ca="1" si="21"/>
        <v>1.0014519144837679</v>
      </c>
      <c r="D151">
        <f t="shared" ca="1" si="25"/>
        <v>-1.7923074367594025</v>
      </c>
      <c r="F151">
        <f t="shared" ca="1" si="22"/>
        <v>1</v>
      </c>
      <c r="G151">
        <f t="shared" ca="1" si="26"/>
        <v>0</v>
      </c>
      <c r="H151">
        <f t="shared" ca="1" si="27"/>
        <v>0</v>
      </c>
      <c r="I151">
        <f t="shared" ca="1" si="23"/>
        <v>0</v>
      </c>
      <c r="J151">
        <f ca="1">SUM($I$8:$I151)</f>
        <v>3</v>
      </c>
      <c r="K151">
        <f t="shared" ca="1" si="24"/>
        <v>0</v>
      </c>
    </row>
    <row r="152" spans="1:11" x14ac:dyDescent="0.25">
      <c r="A152" s="67">
        <v>145</v>
      </c>
      <c r="B152" s="24">
        <f t="shared" ca="1" si="21"/>
        <v>0.98934299067914777</v>
      </c>
      <c r="D152">
        <f t="shared" ca="1" si="25"/>
        <v>-1.2571827997334328</v>
      </c>
      <c r="F152">
        <f t="shared" ca="1" si="22"/>
        <v>1</v>
      </c>
      <c r="G152">
        <f t="shared" ca="1" si="26"/>
        <v>0</v>
      </c>
      <c r="H152">
        <f t="shared" ca="1" si="27"/>
        <v>0</v>
      </c>
      <c r="I152">
        <f t="shared" ca="1" si="23"/>
        <v>0</v>
      </c>
      <c r="J152">
        <f ca="1">SUM($I$8:$I152)</f>
        <v>3</v>
      </c>
      <c r="K152">
        <f t="shared" ca="1" si="24"/>
        <v>0</v>
      </c>
    </row>
    <row r="153" spans="1:11" x14ac:dyDescent="0.25">
      <c r="A153" s="67">
        <v>146</v>
      </c>
      <c r="B153" s="24">
        <f t="shared" ca="1" si="21"/>
        <v>0.98206253742629501</v>
      </c>
      <c r="D153">
        <f t="shared" ca="1" si="25"/>
        <v>-0.76593657254937098</v>
      </c>
      <c r="F153">
        <f t="shared" ca="1" si="22"/>
        <v>1</v>
      </c>
      <c r="G153">
        <f t="shared" ca="1" si="26"/>
        <v>0</v>
      </c>
      <c r="H153">
        <f t="shared" ca="1" si="27"/>
        <v>0</v>
      </c>
      <c r="I153">
        <f t="shared" ca="1" si="23"/>
        <v>0</v>
      </c>
      <c r="J153">
        <f ca="1">SUM($I$8:$I153)</f>
        <v>3</v>
      </c>
      <c r="K153">
        <f t="shared" ca="1" si="24"/>
        <v>0</v>
      </c>
    </row>
    <row r="154" spans="1:11" x14ac:dyDescent="0.25">
      <c r="A154" s="67">
        <v>147</v>
      </c>
      <c r="B154" s="24">
        <f t="shared" ca="1" si="21"/>
        <v>0.97913454600536309</v>
      </c>
      <c r="D154">
        <f t="shared" ca="1" si="25"/>
        <v>-0.32811094530896723</v>
      </c>
      <c r="F154">
        <f t="shared" ca="1" si="22"/>
        <v>1</v>
      </c>
      <c r="G154">
        <f t="shared" ca="1" si="26"/>
        <v>0</v>
      </c>
      <c r="H154">
        <f t="shared" ca="1" si="27"/>
        <v>0</v>
      </c>
      <c r="I154">
        <f t="shared" ca="1" si="23"/>
        <v>0</v>
      </c>
      <c r="J154">
        <f ca="1">SUM($I$8:$I154)</f>
        <v>3</v>
      </c>
      <c r="K154">
        <f t="shared" ca="1" si="24"/>
        <v>0</v>
      </c>
    </row>
    <row r="155" spans="1:11" x14ac:dyDescent="0.25">
      <c r="A155" s="67">
        <v>148</v>
      </c>
      <c r="B155" s="24">
        <f t="shared" ca="1" si="21"/>
        <v>0.98000140298955962</v>
      </c>
      <c r="D155">
        <f t="shared" ca="1" si="25"/>
        <v>4.8358373373135866E-2</v>
      </c>
      <c r="F155">
        <f t="shared" ca="1" si="22"/>
        <v>1</v>
      </c>
      <c r="G155">
        <f t="shared" ca="1" si="26"/>
        <v>0</v>
      </c>
      <c r="H155">
        <f t="shared" ca="1" si="27"/>
        <v>0</v>
      </c>
      <c r="I155">
        <f t="shared" ca="1" si="23"/>
        <v>0</v>
      </c>
      <c r="J155">
        <f ca="1">SUM($I$8:$I155)</f>
        <v>3</v>
      </c>
      <c r="K155">
        <f t="shared" ca="1" si="24"/>
        <v>0</v>
      </c>
    </row>
    <row r="156" spans="1:11" x14ac:dyDescent="0.25">
      <c r="A156" s="67">
        <v>149</v>
      </c>
      <c r="B156" s="24">
        <f t="shared" ca="1" si="21"/>
        <v>0.98403999033408629</v>
      </c>
      <c r="D156">
        <f t="shared" ca="1" si="25"/>
        <v>0.35727784727282419</v>
      </c>
      <c r="F156">
        <f t="shared" ca="1" si="22"/>
        <v>1</v>
      </c>
      <c r="G156">
        <f t="shared" ca="1" si="26"/>
        <v>0</v>
      </c>
      <c r="H156">
        <f t="shared" ca="1" si="27"/>
        <v>0</v>
      </c>
      <c r="I156">
        <f t="shared" ca="1" si="23"/>
        <v>0</v>
      </c>
      <c r="J156">
        <f ca="1">SUM($I$8:$I156)</f>
        <v>3</v>
      </c>
      <c r="K156">
        <f t="shared" ca="1" si="24"/>
        <v>0</v>
      </c>
    </row>
    <row r="157" spans="1:11" x14ac:dyDescent="0.25">
      <c r="A157" s="67">
        <v>150</v>
      </c>
      <c r="B157" s="24">
        <f t="shared" ca="1" si="21"/>
        <v>0.99057881461571529</v>
      </c>
      <c r="D157">
        <f t="shared" ca="1" si="25"/>
        <v>0.59428679743657842</v>
      </c>
      <c r="F157">
        <f t="shared" ca="1" si="22"/>
        <v>1</v>
      </c>
      <c r="G157">
        <f t="shared" ca="1" si="26"/>
        <v>0</v>
      </c>
      <c r="H157">
        <f t="shared" ca="1" si="27"/>
        <v>0</v>
      </c>
      <c r="I157">
        <f t="shared" ca="1" si="23"/>
        <v>0</v>
      </c>
      <c r="J157">
        <f ca="1">SUM($I$8:$I157)</f>
        <v>3</v>
      </c>
      <c r="K157">
        <f t="shared" ca="1" si="24"/>
        <v>0</v>
      </c>
    </row>
    <row r="158" spans="1:11" x14ac:dyDescent="0.25">
      <c r="A158" s="67">
        <v>151</v>
      </c>
      <c r="B158" s="24">
        <f t="shared" ca="1" si="21"/>
        <v>0.99891573823078195</v>
      </c>
      <c r="D158">
        <f t="shared" ca="1" si="25"/>
        <v>0.75690235794270277</v>
      </c>
      <c r="F158">
        <f t="shared" ca="1" si="22"/>
        <v>1</v>
      </c>
      <c r="G158">
        <f t="shared" ca="1" si="26"/>
        <v>0</v>
      </c>
      <c r="H158">
        <f t="shared" ca="1" si="27"/>
        <v>0</v>
      </c>
      <c r="I158">
        <f t="shared" ca="1" si="23"/>
        <v>0</v>
      </c>
      <c r="J158">
        <f ca="1">SUM($I$8:$I158)</f>
        <v>3</v>
      </c>
      <c r="K158">
        <f t="shared" ca="1" si="24"/>
        <v>0</v>
      </c>
    </row>
    <row r="159" spans="1:11" x14ac:dyDescent="0.25">
      <c r="A159" s="67">
        <v>152</v>
      </c>
      <c r="B159" s="24">
        <f t="shared" ca="1" si="21"/>
        <v>1.0083358833777292</v>
      </c>
      <c r="D159">
        <f t="shared" ca="1" si="25"/>
        <v>0.84451893319025073</v>
      </c>
      <c r="F159">
        <f t="shared" ca="1" si="22"/>
        <v>1</v>
      </c>
      <c r="G159">
        <f t="shared" ca="1" si="26"/>
        <v>0</v>
      </c>
      <c r="H159">
        <f t="shared" ca="1" si="27"/>
        <v>0</v>
      </c>
      <c r="I159">
        <f t="shared" ca="1" si="23"/>
        <v>0</v>
      </c>
      <c r="J159">
        <f ca="1">SUM($I$8:$I159)</f>
        <v>3</v>
      </c>
      <c r="K159">
        <f t="shared" ca="1" si="24"/>
        <v>0</v>
      </c>
    </row>
    <row r="160" spans="1:11" x14ac:dyDescent="0.25">
      <c r="A160" s="67">
        <v>153</v>
      </c>
      <c r="B160" s="24">
        <f t="shared" ca="1" si="21"/>
        <v>1.0181292860270081</v>
      </c>
      <c r="D160">
        <f t="shared" ca="1" si="25"/>
        <v>0.85836332738318477</v>
      </c>
      <c r="F160">
        <f t="shared" ca="1" si="22"/>
        <v>1</v>
      </c>
      <c r="G160">
        <f t="shared" ca="1" si="26"/>
        <v>0</v>
      </c>
      <c r="H160">
        <f t="shared" ca="1" si="27"/>
        <v>0</v>
      </c>
      <c r="I160">
        <f t="shared" ca="1" si="23"/>
        <v>0</v>
      </c>
      <c r="J160">
        <f ca="1">SUM($I$8:$I160)</f>
        <v>3</v>
      </c>
      <c r="K160">
        <f t="shared" ca="1" si="24"/>
        <v>0</v>
      </c>
    </row>
    <row r="161" spans="1:11" x14ac:dyDescent="0.25">
      <c r="A161" s="67">
        <v>154</v>
      </c>
      <c r="B161" s="24">
        <f t="shared" ca="1" si="21"/>
        <v>1.0276078918054872</v>
      </c>
      <c r="D161">
        <f t="shared" ca="1" si="25"/>
        <v>0.80140763626293454</v>
      </c>
      <c r="F161">
        <f t="shared" ca="1" si="22"/>
        <v>1</v>
      </c>
      <c r="G161">
        <f t="shared" ca="1" si="26"/>
        <v>0</v>
      </c>
      <c r="H161">
        <f t="shared" ca="1" si="27"/>
        <v>1</v>
      </c>
      <c r="I161">
        <f t="shared" ca="1" si="23"/>
        <v>0</v>
      </c>
      <c r="J161">
        <f ca="1">SUM($I$8:$I161)</f>
        <v>3</v>
      </c>
      <c r="K161">
        <f t="shared" ca="1" si="24"/>
        <v>0</v>
      </c>
    </row>
    <row r="162" spans="1:11" x14ac:dyDescent="0.25">
      <c r="A162" s="67">
        <v>155</v>
      </c>
      <c r="B162" s="24">
        <f t="shared" ca="1" si="21"/>
        <v>1.0361215087419766</v>
      </c>
      <c r="D162">
        <f t="shared" ca="1" si="25"/>
        <v>0.67824287932591121</v>
      </c>
      <c r="F162">
        <f t="shared" ca="1" si="22"/>
        <v>1</v>
      </c>
      <c r="G162">
        <f t="shared" ca="1" si="26"/>
        <v>0</v>
      </c>
      <c r="H162">
        <f t="shared" ca="1" si="27"/>
        <v>1</v>
      </c>
      <c r="I162">
        <f t="shared" ca="1" si="23"/>
        <v>0</v>
      </c>
      <c r="J162">
        <f ca="1">SUM($I$8:$I162)</f>
        <v>3</v>
      </c>
      <c r="K162">
        <f t="shared" ca="1" si="24"/>
        <v>0</v>
      </c>
    </row>
    <row r="163" spans="1:11" x14ac:dyDescent="0.25">
      <c r="A163" s="67">
        <v>156</v>
      </c>
      <c r="B163" s="24">
        <f t="shared" ca="1" si="21"/>
        <v>1.0430723629804446</v>
      </c>
      <c r="D163">
        <f t="shared" ca="1" si="25"/>
        <v>0.49491719295226932</v>
      </c>
      <c r="F163">
        <f t="shared" ca="1" si="22"/>
        <v>1</v>
      </c>
      <c r="G163">
        <f t="shared" ca="1" si="26"/>
        <v>0</v>
      </c>
      <c r="H163">
        <f t="shared" ca="1" si="27"/>
        <v>1</v>
      </c>
      <c r="I163">
        <f t="shared" ca="1" si="23"/>
        <v>0</v>
      </c>
      <c r="J163">
        <f ca="1">SUM($I$8:$I163)</f>
        <v>3</v>
      </c>
      <c r="K163">
        <f t="shared" ca="1" si="24"/>
        <v>0</v>
      </c>
    </row>
    <row r="164" spans="1:11" x14ac:dyDescent="0.25">
      <c r="A164" s="67">
        <v>157</v>
      </c>
      <c r="B164" s="24">
        <f t="shared" ca="1" si="21"/>
        <v>1.047927942548226</v>
      </c>
      <c r="D164">
        <f t="shared" ca="1" si="25"/>
        <v>0.25874318216421432</v>
      </c>
      <c r="F164">
        <f t="shared" ca="1" si="22"/>
        <v>1</v>
      </c>
      <c r="G164">
        <f t="shared" ca="1" si="26"/>
        <v>0</v>
      </c>
      <c r="H164">
        <f t="shared" ca="1" si="27"/>
        <v>1</v>
      </c>
      <c r="I164">
        <f t="shared" ca="1" si="23"/>
        <v>0</v>
      </c>
      <c r="J164">
        <f ca="1">SUM($I$8:$I164)</f>
        <v>3</v>
      </c>
      <c r="K164">
        <f t="shared" ca="1" si="24"/>
        <v>0</v>
      </c>
    </row>
    <row r="165" spans="1:11" x14ac:dyDescent="0.25">
      <c r="A165" s="67">
        <v>158</v>
      </c>
      <c r="B165" s="24">
        <f t="shared" ca="1" si="21"/>
        <v>1.0502318605256347</v>
      </c>
      <c r="D165">
        <f t="shared" ca="1" si="25"/>
        <v>-2.1920281117602247E-2</v>
      </c>
      <c r="F165">
        <f t="shared" ca="1" si="22"/>
        <v>1</v>
      </c>
      <c r="G165">
        <f t="shared" ca="1" si="26"/>
        <v>1</v>
      </c>
      <c r="H165">
        <f t="shared" ca="1" si="27"/>
        <v>1</v>
      </c>
      <c r="I165">
        <f t="shared" ca="1" si="23"/>
        <v>1</v>
      </c>
      <c r="J165">
        <f ca="1">SUM($I$8:$I165)</f>
        <v>4</v>
      </c>
      <c r="K165">
        <f t="shared" ca="1" si="24"/>
        <v>4</v>
      </c>
    </row>
    <row r="166" spans="1:11" x14ac:dyDescent="0.25">
      <c r="A166" s="67">
        <v>159</v>
      </c>
      <c r="B166" s="24">
        <f t="shared" ca="1" si="21"/>
        <v>1.0496125216923942</v>
      </c>
      <c r="D166">
        <f t="shared" ca="1" si="25"/>
        <v>-0.33790594665914386</v>
      </c>
      <c r="F166">
        <f t="shared" ca="1" si="22"/>
        <v>1</v>
      </c>
      <c r="G166">
        <f t="shared" ca="1" si="26"/>
        <v>0</v>
      </c>
      <c r="H166">
        <f t="shared" ca="1" si="27"/>
        <v>1</v>
      </c>
      <c r="I166">
        <f t="shared" ca="1" si="23"/>
        <v>0</v>
      </c>
      <c r="J166">
        <f ca="1">SUM($I$8:$I166)</f>
        <v>4</v>
      </c>
      <c r="K166">
        <f t="shared" ca="1" si="24"/>
        <v>0</v>
      </c>
    </row>
    <row r="167" spans="1:11" x14ac:dyDescent="0.25">
      <c r="A167" s="67">
        <v>160</v>
      </c>
      <c r="B167" s="24">
        <f t="shared" ca="1" si="21"/>
        <v>1.0457894348273606</v>
      </c>
      <c r="D167">
        <f t="shared" ca="1" si="25"/>
        <v>-0.67948945161892649</v>
      </c>
      <c r="F167">
        <f t="shared" ca="1" si="22"/>
        <v>1</v>
      </c>
      <c r="G167">
        <f t="shared" ca="1" si="26"/>
        <v>0</v>
      </c>
      <c r="H167">
        <f t="shared" ca="1" si="27"/>
        <v>1</v>
      </c>
      <c r="I167">
        <f t="shared" ca="1" si="23"/>
        <v>0</v>
      </c>
      <c r="J167">
        <f ca="1">SUM($I$8:$I167)</f>
        <v>4</v>
      </c>
      <c r="K167">
        <f t="shared" ca="1" si="24"/>
        <v>0</v>
      </c>
    </row>
    <row r="168" spans="1:11" x14ac:dyDescent="0.25">
      <c r="A168" s="67">
        <v>161</v>
      </c>
      <c r="B168" s="24">
        <f t="shared" ca="1" si="21"/>
        <v>1.0385770749257965</v>
      </c>
      <c r="D168">
        <f t="shared" ca="1" si="25"/>
        <v>-1.036647368780538</v>
      </c>
      <c r="F168">
        <f t="shared" ca="1" si="22"/>
        <v>1</v>
      </c>
      <c r="G168">
        <f t="shared" ca="1" si="26"/>
        <v>0</v>
      </c>
      <c r="H168">
        <f t="shared" ca="1" si="27"/>
        <v>1</v>
      </c>
      <c r="I168">
        <f t="shared" ca="1" si="23"/>
        <v>0</v>
      </c>
      <c r="J168">
        <f ca="1">SUM($I$8:$I168)</f>
        <v>4</v>
      </c>
      <c r="K168">
        <f t="shared" ca="1" si="24"/>
        <v>0</v>
      </c>
    </row>
    <row r="169" spans="1:11" x14ac:dyDescent="0.25">
      <c r="A169" s="67">
        <v>162</v>
      </c>
      <c r="B169" s="24">
        <f t="shared" ca="1" si="21"/>
        <v>1.0278862640287141</v>
      </c>
      <c r="D169">
        <f t="shared" ca="1" si="25"/>
        <v>-1.3993153344361229</v>
      </c>
      <c r="F169">
        <f t="shared" ca="1" si="22"/>
        <v>1</v>
      </c>
      <c r="G169">
        <f t="shared" ca="1" si="26"/>
        <v>0</v>
      </c>
      <c r="H169">
        <f t="shared" ca="1" si="27"/>
        <v>1</v>
      </c>
      <c r="I169">
        <f t="shared" ca="1" si="23"/>
        <v>0</v>
      </c>
      <c r="J169">
        <f ca="1">SUM($I$8:$I169)</f>
        <v>4</v>
      </c>
      <c r="K169">
        <f t="shared" ca="1" si="24"/>
        <v>0</v>
      </c>
    </row>
    <row r="170" spans="1:11" x14ac:dyDescent="0.25">
      <c r="A170" s="67">
        <v>163</v>
      </c>
      <c r="B170" s="24">
        <f t="shared" ca="1" si="21"/>
        <v>1.0137231042830122</v>
      </c>
      <c r="D170">
        <f t="shared" ca="1" si="25"/>
        <v>-1.7576396337592433</v>
      </c>
      <c r="F170">
        <f t="shared" ca="1" si="22"/>
        <v>1</v>
      </c>
      <c r="G170">
        <f t="shared" ca="1" si="26"/>
        <v>0</v>
      </c>
      <c r="H170">
        <f t="shared" ca="1" si="27"/>
        <v>1</v>
      </c>
      <c r="I170">
        <f t="shared" ca="1" si="23"/>
        <v>0</v>
      </c>
      <c r="J170">
        <f ca="1">SUM($I$8:$I170)</f>
        <v>4</v>
      </c>
      <c r="K170">
        <f t="shared" ca="1" si="24"/>
        <v>0</v>
      </c>
    </row>
    <row r="171" spans="1:11" x14ac:dyDescent="0.25">
      <c r="A171" s="67">
        <v>164</v>
      </c>
      <c r="B171" s="24">
        <f t="shared" ca="1" si="21"/>
        <v>0.9961855602937375</v>
      </c>
      <c r="D171">
        <f t="shared" ca="1" si="25"/>
        <v>-2.1022158960251369</v>
      </c>
      <c r="F171">
        <f t="shared" ca="1" si="22"/>
        <v>1</v>
      </c>
      <c r="G171">
        <f t="shared" ca="1" si="26"/>
        <v>0</v>
      </c>
      <c r="H171">
        <f t="shared" ca="1" si="27"/>
        <v>1</v>
      </c>
      <c r="I171">
        <f t="shared" ca="1" si="23"/>
        <v>0</v>
      </c>
      <c r="J171">
        <f ca="1">SUM($I$8:$I171)</f>
        <v>4</v>
      </c>
      <c r="K171">
        <f t="shared" ca="1" si="24"/>
        <v>0</v>
      </c>
    </row>
    <row r="172" spans="1:11" x14ac:dyDescent="0.25">
      <c r="A172" s="67">
        <v>165</v>
      </c>
      <c r="B172" s="24">
        <f t="shared" ca="1" si="21"/>
        <v>0.97545784778215261</v>
      </c>
      <c r="D172">
        <f t="shared" ca="1" si="25"/>
        <v>-2.4243090165296413</v>
      </c>
      <c r="F172">
        <f t="shared" ca="1" si="22"/>
        <v>1</v>
      </c>
      <c r="G172">
        <f t="shared" ca="1" si="26"/>
        <v>0</v>
      </c>
      <c r="H172">
        <f t="shared" ca="1" si="27"/>
        <v>1</v>
      </c>
      <c r="I172">
        <f t="shared" ca="1" si="23"/>
        <v>0</v>
      </c>
      <c r="J172">
        <f ca="1">SUM($I$8:$I172)</f>
        <v>4</v>
      </c>
      <c r="K172">
        <f t="shared" ca="1" si="24"/>
        <v>0</v>
      </c>
    </row>
    <row r="173" spans="1:11" x14ac:dyDescent="0.25">
      <c r="A173" s="67">
        <v>166</v>
      </c>
      <c r="B173" s="24">
        <f t="shared" ca="1" si="21"/>
        <v>0.9518028400872145</v>
      </c>
      <c r="D173">
        <f t="shared" ca="1" si="25"/>
        <v>-2.7160490636470778</v>
      </c>
      <c r="F173">
        <f t="shared" ca="1" si="22"/>
        <v>1</v>
      </c>
      <c r="G173">
        <f t="shared" ca="1" si="26"/>
        <v>0</v>
      </c>
      <c r="H173">
        <f t="shared" ca="1" si="27"/>
        <v>1</v>
      </c>
      <c r="I173">
        <f t="shared" ca="1" si="23"/>
        <v>0</v>
      </c>
      <c r="J173">
        <f ca="1">SUM($I$8:$I173)</f>
        <v>4</v>
      </c>
      <c r="K173">
        <f t="shared" ca="1" si="24"/>
        <v>0</v>
      </c>
    </row>
    <row r="174" spans="1:11" x14ac:dyDescent="0.25">
      <c r="A174" s="67">
        <v>167</v>
      </c>
      <c r="B174" s="24">
        <f t="shared" ca="1" si="21"/>
        <v>0.92555275138025106</v>
      </c>
      <c r="D174">
        <f t="shared" ca="1" si="25"/>
        <v>-2.9705987265229723</v>
      </c>
      <c r="F174">
        <f t="shared" ca="1" si="22"/>
        <v>1</v>
      </c>
      <c r="G174">
        <f t="shared" ca="1" si="26"/>
        <v>0</v>
      </c>
      <c r="H174">
        <f t="shared" ca="1" si="27"/>
        <v>1</v>
      </c>
      <c r="I174">
        <f t="shared" ca="1" si="23"/>
        <v>0</v>
      </c>
      <c r="J174">
        <f ca="1">SUM($I$8:$I174)</f>
        <v>4</v>
      </c>
      <c r="K174">
        <f t="shared" ca="1" si="24"/>
        <v>0</v>
      </c>
    </row>
    <row r="175" spans="1:11" x14ac:dyDescent="0.25">
      <c r="A175" s="67">
        <v>168</v>
      </c>
      <c r="B175" s="24">
        <f t="shared" ca="1" si="21"/>
        <v>0.89709839411156533</v>
      </c>
      <c r="D175">
        <f t="shared" ca="1" si="25"/>
        <v>-3.1822887820205317</v>
      </c>
      <c r="F175">
        <f t="shared" ca="1" si="22"/>
        <v>1</v>
      </c>
      <c r="G175">
        <f t="shared" ca="1" si="26"/>
        <v>0</v>
      </c>
      <c r="H175">
        <f t="shared" ca="1" si="27"/>
        <v>1</v>
      </c>
      <c r="I175">
        <f t="shared" ca="1" si="23"/>
        <v>0</v>
      </c>
      <c r="J175">
        <f ca="1">SUM($I$8:$I175)</f>
        <v>4</v>
      </c>
      <c r="K175">
        <f t="shared" ca="1" si="24"/>
        <v>0</v>
      </c>
    </row>
    <row r="176" spans="1:11" x14ac:dyDescent="0.25">
      <c r="A176" s="67">
        <v>169</v>
      </c>
      <c r="B176" s="24">
        <f t="shared" ca="1" si="21"/>
        <v>0.86687733703534564</v>
      </c>
      <c r="D176">
        <f t="shared" ca="1" si="25"/>
        <v>-3.3467190731451177</v>
      </c>
      <c r="F176">
        <f t="shared" ca="1" si="22"/>
        <v>1</v>
      </c>
      <c r="G176">
        <f t="shared" ca="1" si="26"/>
        <v>0</v>
      </c>
      <c r="H176">
        <f t="shared" ca="1" si="27"/>
        <v>1</v>
      </c>
      <c r="I176">
        <f t="shared" ca="1" si="23"/>
        <v>0</v>
      </c>
      <c r="J176">
        <f ca="1">SUM($I$8:$I176)</f>
        <v>4</v>
      </c>
      <c r="K176">
        <f t="shared" ca="1" si="24"/>
        <v>0</v>
      </c>
    </row>
    <row r="177" spans="1:11" x14ac:dyDescent="0.25">
      <c r="A177" s="67">
        <v>170</v>
      </c>
      <c r="B177" s="24">
        <f t="shared" ca="1" si="21"/>
        <v>0.83536130844047662</v>
      </c>
      <c r="D177">
        <f t="shared" ca="1" si="25"/>
        <v>-3.4608235555452977</v>
      </c>
      <c r="F177">
        <f t="shared" ca="1" si="22"/>
        <v>1</v>
      </c>
      <c r="G177">
        <f t="shared" ca="1" si="26"/>
        <v>0</v>
      </c>
      <c r="H177">
        <f t="shared" ca="1" si="27"/>
        <v>1</v>
      </c>
      <c r="I177">
        <f t="shared" ca="1" si="23"/>
        <v>0</v>
      </c>
      <c r="J177">
        <f ca="1">SUM($I$8:$I177)</f>
        <v>4</v>
      </c>
      <c r="K177">
        <f t="shared" ca="1" si="24"/>
        <v>0</v>
      </c>
    </row>
    <row r="178" spans="1:11" x14ac:dyDescent="0.25">
      <c r="A178" s="67">
        <v>171</v>
      </c>
      <c r="B178" s="24">
        <f t="shared" ca="1" si="21"/>
        <v>0.8030431966705478</v>
      </c>
      <c r="D178">
        <f t="shared" ca="1" si="25"/>
        <v>-3.5228990423490165</v>
      </c>
      <c r="F178">
        <f t="shared" ca="1" si="22"/>
        <v>1</v>
      </c>
      <c r="G178">
        <f t="shared" ca="1" si="26"/>
        <v>0</v>
      </c>
      <c r="H178">
        <f t="shared" ca="1" si="27"/>
        <v>1</v>
      </c>
      <c r="I178">
        <f t="shared" ca="1" si="23"/>
        <v>0</v>
      </c>
      <c r="J178">
        <f ca="1">SUM($I$8:$I178)</f>
        <v>4</v>
      </c>
      <c r="K178">
        <f t="shared" ca="1" si="24"/>
        <v>0</v>
      </c>
    </row>
    <row r="179" spans="1:11" x14ac:dyDescent="0.25">
      <c r="A179" s="67">
        <v>172</v>
      </c>
      <c r="B179" s="24">
        <f t="shared" ca="1" si="21"/>
        <v>0.77042399681779228</v>
      </c>
      <c r="D179">
        <f t="shared" ca="1" si="25"/>
        <v>-3.5325983197440509</v>
      </c>
      <c r="F179">
        <f t="shared" ca="1" si="22"/>
        <v>1</v>
      </c>
      <c r="G179">
        <f t="shared" ca="1" si="26"/>
        <v>0</v>
      </c>
      <c r="H179">
        <f t="shared" ca="1" si="27"/>
        <v>1</v>
      </c>
      <c r="I179">
        <f t="shared" ca="1" si="23"/>
        <v>0</v>
      </c>
      <c r="J179">
        <f ca="1">SUM($I$8:$I179)</f>
        <v>4</v>
      </c>
      <c r="K179">
        <f t="shared" ca="1" si="24"/>
        <v>0</v>
      </c>
    </row>
    <row r="180" spans="1:11" x14ac:dyDescent="0.25">
      <c r="A180" s="67">
        <v>173</v>
      </c>
      <c r="B180" s="24">
        <f t="shared" ca="1" si="21"/>
        <v>0.73800003922014401</v>
      </c>
      <c r="D180">
        <f t="shared" ca="1" si="25"/>
        <v>-3.490889278604536</v>
      </c>
      <c r="F180">
        <f t="shared" ca="1" si="22"/>
        <v>1</v>
      </c>
      <c r="G180">
        <f t="shared" ca="1" si="26"/>
        <v>0</v>
      </c>
      <c r="H180">
        <f t="shared" ca="1" si="27"/>
        <v>0</v>
      </c>
      <c r="I180">
        <f t="shared" ca="1" si="23"/>
        <v>0</v>
      </c>
      <c r="J180">
        <f ca="1">SUM($I$8:$I180)</f>
        <v>4</v>
      </c>
      <c r="K180">
        <f t="shared" ca="1" si="24"/>
        <v>0</v>
      </c>
    </row>
    <row r="181" spans="1:11" x14ac:dyDescent="0.25">
      <c r="A181" s="67">
        <v>174</v>
      </c>
      <c r="B181" s="24">
        <f t="shared" ca="1" si="21"/>
        <v>0.70625081305123805</v>
      </c>
      <c r="D181">
        <f t="shared" ca="1" si="25"/>
        <v>-3.3999825784698867</v>
      </c>
      <c r="F181">
        <f t="shared" ca="1" si="22"/>
        <v>1</v>
      </c>
      <c r="G181">
        <f t="shared" ca="1" si="26"/>
        <v>0</v>
      </c>
      <c r="H181">
        <f t="shared" ca="1" si="27"/>
        <v>0</v>
      </c>
      <c r="I181">
        <f t="shared" ca="1" si="23"/>
        <v>0</v>
      </c>
      <c r="J181">
        <f ca="1">SUM($I$8:$I181)</f>
        <v>4</v>
      </c>
      <c r="K181">
        <f t="shared" ca="1" si="24"/>
        <v>0</v>
      </c>
    </row>
    <row r="182" spans="1:11" x14ac:dyDescent="0.25">
      <c r="A182" s="67">
        <v>175</v>
      </c>
      <c r="B182" s="24">
        <f t="shared" ca="1" si="21"/>
        <v>0.67562766814759889</v>
      </c>
      <c r="D182">
        <f t="shared" ca="1" si="25"/>
        <v>-3.2632311034094132</v>
      </c>
      <c r="F182">
        <f t="shared" ca="1" si="22"/>
        <v>1</v>
      </c>
      <c r="G182">
        <f t="shared" ca="1" si="26"/>
        <v>0</v>
      </c>
      <c r="H182">
        <f t="shared" ca="1" si="27"/>
        <v>0</v>
      </c>
      <c r="I182">
        <f t="shared" ca="1" si="23"/>
        <v>0</v>
      </c>
      <c r="J182">
        <f ca="1">SUM($I$8:$I182)</f>
        <v>4</v>
      </c>
      <c r="K182">
        <f t="shared" ca="1" si="24"/>
        <v>0</v>
      </c>
    </row>
    <row r="183" spans="1:11" x14ac:dyDescent="0.25">
      <c r="A183" s="67">
        <v>176</v>
      </c>
      <c r="B183" s="24">
        <f t="shared" ca="1" si="21"/>
        <v>0.64654364176120471</v>
      </c>
      <c r="D183">
        <f t="shared" ca="1" si="25"/>
        <v>-3.0850050666743756</v>
      </c>
      <c r="F183">
        <f t="shared" ca="1" si="22"/>
        <v>1</v>
      </c>
      <c r="G183">
        <f t="shared" ca="1" si="26"/>
        <v>0</v>
      </c>
      <c r="H183">
        <f t="shared" ca="1" si="27"/>
        <v>0</v>
      </c>
      <c r="I183">
        <f t="shared" ca="1" si="23"/>
        <v>0</v>
      </c>
      <c r="J183">
        <f ca="1">SUM($I$8:$I183)</f>
        <v>4</v>
      </c>
      <c r="K183">
        <f t="shared" ca="1" si="24"/>
        <v>0</v>
      </c>
    </row>
    <row r="184" spans="1:11" x14ac:dyDescent="0.25">
      <c r="A184" s="67">
        <v>177</v>
      </c>
      <c r="B184" s="24">
        <f t="shared" ca="1" si="21"/>
        <v>0.61936461577899793</v>
      </c>
      <c r="D184">
        <f t="shared" ca="1" si="25"/>
        <v>-2.8705470627239844</v>
      </c>
      <c r="F184">
        <f t="shared" ca="1" si="22"/>
        <v>1</v>
      </c>
      <c r="G184">
        <f t="shared" ca="1" si="26"/>
        <v>0</v>
      </c>
      <c r="H184">
        <f t="shared" ca="1" si="27"/>
        <v>0</v>
      </c>
      <c r="I184">
        <f t="shared" ca="1" si="23"/>
        <v>0</v>
      </c>
      <c r="J184">
        <f ca="1">SUM($I$8:$I184)</f>
        <v>4</v>
      </c>
      <c r="K184">
        <f t="shared" ca="1" si="24"/>
        <v>0</v>
      </c>
    </row>
    <row r="185" spans="1:11" x14ac:dyDescent="0.25">
      <c r="A185" s="67">
        <v>178</v>
      </c>
      <c r="B185" s="24">
        <f t="shared" ca="1" si="21"/>
        <v>0.59440196576384974</v>
      </c>
      <c r="D185">
        <f t="shared" ca="1" si="25"/>
        <v>-2.6258116494700827</v>
      </c>
      <c r="F185">
        <f t="shared" ca="1" si="22"/>
        <v>1</v>
      </c>
      <c r="G185">
        <f t="shared" ca="1" si="26"/>
        <v>0</v>
      </c>
      <c r="H185">
        <f t="shared" ca="1" si="27"/>
        <v>0</v>
      </c>
      <c r="I185">
        <f t="shared" ca="1" si="23"/>
        <v>0</v>
      </c>
      <c r="J185">
        <f ca="1">SUM($I$8:$I185)</f>
        <v>4</v>
      </c>
      <c r="K185">
        <f t="shared" ca="1" si="24"/>
        <v>0</v>
      </c>
    </row>
    <row r="186" spans="1:11" x14ac:dyDescent="0.25">
      <c r="A186" s="67">
        <v>179</v>
      </c>
      <c r="B186" s="24">
        <f t="shared" ca="1" si="21"/>
        <v>0.57190681753738604</v>
      </c>
      <c r="D186">
        <f t="shared" ca="1" si="25"/>
        <v>-2.3572941760151958</v>
      </c>
      <c r="F186">
        <f t="shared" ca="1" si="22"/>
        <v>1</v>
      </c>
      <c r="G186">
        <f t="shared" ca="1" si="26"/>
        <v>0</v>
      </c>
      <c r="H186">
        <f t="shared" ca="1" si="27"/>
        <v>0</v>
      </c>
      <c r="I186">
        <f t="shared" ca="1" si="23"/>
        <v>0</v>
      </c>
      <c r="J186">
        <f ca="1">SUM($I$8:$I186)</f>
        <v>4</v>
      </c>
      <c r="K186">
        <f t="shared" ca="1" si="24"/>
        <v>0</v>
      </c>
    </row>
    <row r="187" spans="1:11" x14ac:dyDescent="0.25">
      <c r="A187" s="67">
        <v>180</v>
      </c>
      <c r="B187" s="24">
        <f t="shared" ca="1" si="21"/>
        <v>0.55206598140700069</v>
      </c>
      <c r="D187">
        <f t="shared" ca="1" si="25"/>
        <v>-2.0718535634863895</v>
      </c>
      <c r="F187">
        <f t="shared" ca="1" si="22"/>
        <v>1</v>
      </c>
      <c r="G187">
        <f t="shared" ca="1" si="26"/>
        <v>0</v>
      </c>
      <c r="H187">
        <f t="shared" ca="1" si="27"/>
        <v>0</v>
      </c>
      <c r="I187">
        <f t="shared" ca="1" si="23"/>
        <v>0</v>
      </c>
      <c r="J187">
        <f ca="1">SUM($I$8:$I187)</f>
        <v>4</v>
      </c>
      <c r="K187">
        <f t="shared" ca="1" si="24"/>
        <v>0</v>
      </c>
    </row>
    <row r="188" spans="1:11" x14ac:dyDescent="0.25">
      <c r="A188" s="67">
        <v>181</v>
      </c>
      <c r="B188" s="24">
        <f t="shared" ca="1" si="21"/>
        <v>0.53499958981425277</v>
      </c>
      <c r="D188">
        <f t="shared" ca="1" si="25"/>
        <v>-1.7765336151044497</v>
      </c>
      <c r="F188">
        <f t="shared" ca="1" si="22"/>
        <v>1</v>
      </c>
      <c r="G188">
        <f t="shared" ca="1" si="26"/>
        <v>0</v>
      </c>
      <c r="H188">
        <f t="shared" ca="1" si="27"/>
        <v>0</v>
      </c>
      <c r="I188">
        <f t="shared" ca="1" si="23"/>
        <v>0</v>
      </c>
      <c r="J188">
        <f ca="1">SUM($I$8:$I188)</f>
        <v>4</v>
      </c>
      <c r="K188">
        <f t="shared" ca="1" si="24"/>
        <v>0</v>
      </c>
    </row>
    <row r="189" spans="1:11" x14ac:dyDescent="0.25">
      <c r="A189" s="67">
        <v>182</v>
      </c>
      <c r="B189" s="24">
        <f t="shared" ca="1" si="21"/>
        <v>0.5207604222051383</v>
      </c>
      <c r="D189">
        <f t="shared" ca="1" si="25"/>
        <v>-1.4783871955480228</v>
      </c>
      <c r="F189">
        <f t="shared" ca="1" si="22"/>
        <v>1</v>
      </c>
      <c r="G189">
        <f t="shared" ca="1" si="26"/>
        <v>0</v>
      </c>
      <c r="H189">
        <f t="shared" ca="1" si="27"/>
        <v>0</v>
      </c>
      <c r="I189">
        <f t="shared" ca="1" si="23"/>
        <v>0</v>
      </c>
      <c r="J189">
        <f ca="1">SUM($I$8:$I189)</f>
        <v>4</v>
      </c>
      <c r="K189">
        <f t="shared" ca="1" si="24"/>
        <v>0</v>
      </c>
    </row>
    <row r="190" spans="1:11" x14ac:dyDescent="0.25">
      <c r="A190" s="67">
        <v>183</v>
      </c>
      <c r="B190" s="24">
        <f t="shared" ca="1" si="21"/>
        <v>0.50933486211456591</v>
      </c>
      <c r="D190">
        <f t="shared" ca="1" si="25"/>
        <v>-1.1843072992846859</v>
      </c>
      <c r="F190">
        <f t="shared" ca="1" si="22"/>
        <v>1</v>
      </c>
      <c r="G190">
        <f t="shared" ca="1" si="26"/>
        <v>0</v>
      </c>
      <c r="H190">
        <f t="shared" ca="1" si="27"/>
        <v>0</v>
      </c>
      <c r="I190">
        <f t="shared" ca="1" si="23"/>
        <v>0</v>
      </c>
      <c r="J190">
        <f ca="1">SUM($I$8:$I190)</f>
        <v>4</v>
      </c>
      <c r="K190">
        <f t="shared" ca="1" si="24"/>
        <v>0</v>
      </c>
    </row>
    <row r="191" spans="1:11" x14ac:dyDescent="0.25">
      <c r="A191" s="67">
        <v>184</v>
      </c>
      <c r="B191" s="24">
        <f t="shared" ca="1" si="21"/>
        <v>0.50064539640834682</v>
      </c>
      <c r="D191">
        <f t="shared" ca="1" si="25"/>
        <v>-0.90086864270291445</v>
      </c>
      <c r="F191">
        <f t="shared" ca="1" si="22"/>
        <v>1</v>
      </c>
      <c r="G191">
        <f t="shared" ca="1" si="26"/>
        <v>0</v>
      </c>
      <c r="H191">
        <f t="shared" ca="1" si="27"/>
        <v>0</v>
      </c>
      <c r="I191">
        <f t="shared" ca="1" si="23"/>
        <v>0</v>
      </c>
      <c r="J191">
        <f ca="1">SUM($I$8:$I191)</f>
        <v>4</v>
      </c>
      <c r="K191">
        <f t="shared" ca="1" si="24"/>
        <v>0</v>
      </c>
    </row>
    <row r="192" spans="1:11" x14ac:dyDescent="0.25">
      <c r="A192" s="67">
        <v>185</v>
      </c>
      <c r="B192" s="24">
        <f t="shared" ca="1" si="21"/>
        <v>0.4945545357202174</v>
      </c>
      <c r="D192">
        <f t="shared" ca="1" si="25"/>
        <v>-0.63418298369112003</v>
      </c>
      <c r="F192">
        <f t="shared" ca="1" si="22"/>
        <v>1</v>
      </c>
      <c r="G192">
        <f t="shared" ca="1" si="26"/>
        <v>0</v>
      </c>
      <c r="H192">
        <f t="shared" ca="1" si="27"/>
        <v>0</v>
      </c>
      <c r="I192">
        <f t="shared" ca="1" si="23"/>
        <v>0</v>
      </c>
      <c r="J192">
        <f ca="1">SUM($I$8:$I192)</f>
        <v>4</v>
      </c>
      <c r="K192">
        <f t="shared" ca="1" si="24"/>
        <v>0</v>
      </c>
    </row>
    <row r="193" spans="1:11" x14ac:dyDescent="0.25">
      <c r="A193" s="67">
        <v>186</v>
      </c>
      <c r="B193" s="24">
        <f t="shared" ca="1" si="21"/>
        <v>0.49087000857175611</v>
      </c>
      <c r="D193">
        <f t="shared" ca="1" si="25"/>
        <v>-0.38977091018137244</v>
      </c>
      <c r="F193">
        <f t="shared" ca="1" si="22"/>
        <v>1</v>
      </c>
      <c r="G193">
        <f t="shared" ca="1" si="26"/>
        <v>0</v>
      </c>
      <c r="H193">
        <f t="shared" ca="1" si="27"/>
        <v>0</v>
      </c>
      <c r="I193">
        <f t="shared" ca="1" si="23"/>
        <v>0</v>
      </c>
      <c r="J193">
        <f ca="1">SUM($I$8:$I193)</f>
        <v>4</v>
      </c>
      <c r="K193">
        <f t="shared" ca="1" si="24"/>
        <v>0</v>
      </c>
    </row>
    <row r="194" spans="1:11" x14ac:dyDescent="0.25">
      <c r="A194" s="67">
        <v>187</v>
      </c>
      <c r="B194" s="24">
        <f t="shared" ca="1" si="21"/>
        <v>0.48935105955411423</v>
      </c>
      <c r="D194">
        <f t="shared" ca="1" si="25"/>
        <v>-0.17245235832133909</v>
      </c>
      <c r="F194">
        <f t="shared" ca="1" si="22"/>
        <v>1</v>
      </c>
      <c r="G194">
        <f t="shared" ca="1" si="26"/>
        <v>0</v>
      </c>
      <c r="H194">
        <f t="shared" ca="1" si="27"/>
        <v>0</v>
      </c>
      <c r="I194">
        <f t="shared" ca="1" si="23"/>
        <v>0</v>
      </c>
      <c r="J194">
        <f ca="1">SUM($I$8:$I194)</f>
        <v>4</v>
      </c>
      <c r="K194">
        <f t="shared" ca="1" si="24"/>
        <v>0</v>
      </c>
    </row>
    <row r="195" spans="1:11" x14ac:dyDescent="0.25">
      <c r="A195" s="67">
        <v>188</v>
      </c>
      <c r="B195" s="24">
        <f t="shared" ca="1" si="21"/>
        <v>0.48971566428295699</v>
      </c>
      <c r="D195">
        <f t="shared" ca="1" si="25"/>
        <v>1.3742369687320455E-2</v>
      </c>
      <c r="F195">
        <f t="shared" ca="1" si="22"/>
        <v>1</v>
      </c>
      <c r="G195">
        <f t="shared" ca="1" si="26"/>
        <v>0</v>
      </c>
      <c r="H195">
        <f t="shared" ca="1" si="27"/>
        <v>0</v>
      </c>
      <c r="I195">
        <f t="shared" ca="1" si="23"/>
        <v>0</v>
      </c>
      <c r="J195">
        <f ca="1">SUM($I$8:$I195)</f>
        <v>4</v>
      </c>
      <c r="K195">
        <f t="shared" ca="1" si="24"/>
        <v>0</v>
      </c>
    </row>
    <row r="196" spans="1:11" x14ac:dyDescent="0.25">
      <c r="A196" s="67">
        <v>189</v>
      </c>
      <c r="B196" s="24">
        <f t="shared" ca="1" si="21"/>
        <v>0.49164846056983552</v>
      </c>
      <c r="D196">
        <f t="shared" ca="1" si="25"/>
        <v>0.16563981241133674</v>
      </c>
      <c r="F196">
        <f t="shared" ca="1" si="22"/>
        <v>1</v>
      </c>
      <c r="G196">
        <f t="shared" ca="1" si="26"/>
        <v>0</v>
      </c>
      <c r="H196">
        <f t="shared" ca="1" si="27"/>
        <v>0</v>
      </c>
      <c r="I196">
        <f t="shared" ca="1" si="23"/>
        <v>0</v>
      </c>
      <c r="J196">
        <f ca="1">SUM($I$8:$I196)</f>
        <v>4</v>
      </c>
      <c r="K196">
        <f t="shared" ca="1" si="24"/>
        <v>0</v>
      </c>
    </row>
    <row r="197" spans="1:11" x14ac:dyDescent="0.25">
      <c r="A197" s="67">
        <v>190</v>
      </c>
      <c r="B197" s="24">
        <f t="shared" ca="1" si="21"/>
        <v>0.49480918633256965</v>
      </c>
      <c r="D197">
        <f t="shared" ca="1" si="25"/>
        <v>0.28096799933111938</v>
      </c>
      <c r="F197">
        <f t="shared" ca="1" si="22"/>
        <v>1</v>
      </c>
      <c r="G197">
        <f t="shared" ca="1" si="26"/>
        <v>0</v>
      </c>
      <c r="H197">
        <f t="shared" ca="1" si="27"/>
        <v>0</v>
      </c>
      <c r="I197">
        <f t="shared" ca="1" si="23"/>
        <v>0</v>
      </c>
      <c r="J197">
        <f ca="1">SUM($I$8:$I197)</f>
        <v>4</v>
      </c>
      <c r="K197">
        <f t="shared" ca="1" si="24"/>
        <v>0</v>
      </c>
    </row>
    <row r="198" spans="1:11" x14ac:dyDescent="0.25">
      <c r="A198" s="67">
        <v>191</v>
      </c>
      <c r="B198" s="24">
        <f t="shared" ca="1" si="21"/>
        <v>0.49884141015432676</v>
      </c>
      <c r="D198">
        <f t="shared" ca="1" si="25"/>
        <v>0.3583782548737886</v>
      </c>
      <c r="F198">
        <f t="shared" ca="1" si="22"/>
        <v>1</v>
      </c>
      <c r="G198">
        <f t="shared" ca="1" si="26"/>
        <v>0</v>
      </c>
      <c r="H198">
        <f t="shared" ca="1" si="27"/>
        <v>0</v>
      </c>
      <c r="I198">
        <f t="shared" ca="1" si="23"/>
        <v>0</v>
      </c>
      <c r="J198">
        <f ca="1">SUM($I$8:$I198)</f>
        <v>4</v>
      </c>
      <c r="K198">
        <f t="shared" ca="1" si="24"/>
        <v>0</v>
      </c>
    </row>
    <row r="199" spans="1:11" x14ac:dyDescent="0.25">
      <c r="A199" s="67">
        <v>192</v>
      </c>
      <c r="B199" s="24">
        <f t="shared" ca="1" si="21"/>
        <v>0.5033813400768774</v>
      </c>
      <c r="D199">
        <f t="shared" ca="1" si="25"/>
        <v>0.3974443543474715</v>
      </c>
      <c r="F199">
        <f t="shared" ca="1" si="22"/>
        <v>1</v>
      </c>
      <c r="G199">
        <f t="shared" ca="1" si="26"/>
        <v>0</v>
      </c>
      <c r="H199">
        <f t="shared" ca="1" si="27"/>
        <v>0</v>
      </c>
      <c r="I199">
        <f t="shared" ca="1" si="23"/>
        <v>0</v>
      </c>
      <c r="J199">
        <f ca="1">SUM($I$8:$I199)</f>
        <v>4</v>
      </c>
      <c r="K199">
        <f t="shared" ca="1" si="24"/>
        <v>0</v>
      </c>
    </row>
    <row r="200" spans="1:11" x14ac:dyDescent="0.25">
      <c r="A200" s="67">
        <v>193</v>
      </c>
      <c r="B200" s="24">
        <f t="shared" ref="B200:B263" ca="1" si="28">$AC$2*EXP(-(((A200-$AC$3)/$AC$4)^2))+$AD$2*EXP(-(((A200-$AD$3)/$AD$4)^2))+$AE$2*EXP(-(((A200-$AE$3)/$AE$4)^2))+$AF$2*EXP(-(((A200-$AF$3)/$AF$4)^2))+$AG$2*EXP(-(((A200-$AG$3)/$AG$4)^2))+$AH$2*(RAND()-RAND())</f>
        <v>0.50806650017490007</v>
      </c>
      <c r="D200">
        <f t="shared" ca="1" si="25"/>
        <v>0.39863971017449429</v>
      </c>
      <c r="F200">
        <f t="shared" ref="F200:F263" ca="1" si="29">IF(B200&gt;$B$3,1,0)</f>
        <v>1</v>
      </c>
      <c r="G200">
        <f t="shared" ca="1" si="26"/>
        <v>0</v>
      </c>
      <c r="H200">
        <f t="shared" ca="1" si="27"/>
        <v>0</v>
      </c>
      <c r="I200">
        <f t="shared" ca="1" si="23"/>
        <v>0</v>
      </c>
      <c r="J200">
        <f ca="1">SUM($I$8:$I200)</f>
        <v>4</v>
      </c>
      <c r="K200">
        <f t="shared" ca="1" si="24"/>
        <v>0</v>
      </c>
    </row>
    <row r="201" spans="1:11" x14ac:dyDescent="0.25">
      <c r="A201" s="67">
        <v>194</v>
      </c>
      <c r="B201" s="24">
        <f t="shared" ca="1" si="28"/>
        <v>0.5125440727013979</v>
      </c>
      <c r="D201">
        <f t="shared" ca="1" si="25"/>
        <v>0.36329373611944593</v>
      </c>
      <c r="F201">
        <f t="shared" ca="1" si="29"/>
        <v>1</v>
      </c>
      <c r="G201">
        <f t="shared" ca="1" si="26"/>
        <v>0</v>
      </c>
      <c r="H201">
        <f t="shared" ca="1" si="27"/>
        <v>1</v>
      </c>
      <c r="I201">
        <f t="shared" ref="I201:I264" ca="1" si="30">F201*G201*H201</f>
        <v>0</v>
      </c>
      <c r="J201">
        <f ca="1">SUM($I$8:$I201)</f>
        <v>4</v>
      </c>
      <c r="K201">
        <f t="shared" ref="K201:K264" ca="1" si="31">IF(I201,J201,0)</f>
        <v>0</v>
      </c>
    </row>
    <row r="202" spans="1:11" x14ac:dyDescent="0.25">
      <c r="A202" s="67">
        <v>195</v>
      </c>
      <c r="B202" s="24">
        <f t="shared" ca="1" si="28"/>
        <v>0.51647871608859164</v>
      </c>
      <c r="D202">
        <f t="shared" ca="1" si="25"/>
        <v>0.29352898940844629</v>
      </c>
      <c r="F202">
        <f t="shared" ca="1" si="29"/>
        <v>1</v>
      </c>
      <c r="G202">
        <f t="shared" ca="1" si="26"/>
        <v>0</v>
      </c>
      <c r="H202">
        <f t="shared" ca="1" si="27"/>
        <v>1</v>
      </c>
      <c r="I202">
        <f t="shared" ca="1" si="30"/>
        <v>0</v>
      </c>
      <c r="J202">
        <f ca="1">SUM($I$8:$I202)</f>
        <v>4</v>
      </c>
      <c r="K202">
        <f t="shared" ca="1" si="31"/>
        <v>0</v>
      </c>
    </row>
    <row r="203" spans="1:11" x14ac:dyDescent="0.25">
      <c r="A203" s="67">
        <v>196</v>
      </c>
      <c r="B203" s="24">
        <f t="shared" ca="1" si="28"/>
        <v>0.51955968574471656</v>
      </c>
      <c r="D203">
        <f t="shared" ca="1" si="25"/>
        <v>0.19218111747029165</v>
      </c>
      <c r="F203">
        <f t="shared" ca="1" si="29"/>
        <v>1</v>
      </c>
      <c r="G203">
        <f t="shared" ca="1" si="26"/>
        <v>0</v>
      </c>
      <c r="H203">
        <f t="shared" ca="1" si="27"/>
        <v>1</v>
      </c>
      <c r="I203">
        <f t="shared" ca="1" si="30"/>
        <v>0</v>
      </c>
      <c r="J203">
        <f ca="1">SUM($I$8:$I203)</f>
        <v>4</v>
      </c>
      <c r="K203">
        <f t="shared" ca="1" si="31"/>
        <v>0</v>
      </c>
    </row>
    <row r="204" spans="1:11" x14ac:dyDescent="0.25">
      <c r="A204" s="67">
        <v>197</v>
      </c>
      <c r="B204" s="24">
        <f t="shared" ca="1" si="28"/>
        <v>0.52150710522383659</v>
      </c>
      <c r="D204">
        <f t="shared" ca="1" si="25"/>
        <v>6.2704027059149348E-2</v>
      </c>
      <c r="F204">
        <f t="shared" ca="1" si="29"/>
        <v>1</v>
      </c>
      <c r="G204">
        <f t="shared" ca="1" si="26"/>
        <v>0</v>
      </c>
      <c r="H204">
        <f t="shared" ca="1" si="27"/>
        <v>1</v>
      </c>
      <c r="I204">
        <f t="shared" ca="1" si="30"/>
        <v>0</v>
      </c>
      <c r="J204">
        <f ca="1">SUM($I$8:$I204)</f>
        <v>4</v>
      </c>
      <c r="K204">
        <f t="shared" ca="1" si="31"/>
        <v>0</v>
      </c>
    </row>
    <row r="205" spans="1:11" x14ac:dyDescent="0.25">
      <c r="A205" s="67">
        <v>198</v>
      </c>
      <c r="B205" s="24">
        <f t="shared" ca="1" si="28"/>
        <v>0.5220772596601404</v>
      </c>
      <c r="D205">
        <f t="shared" ca="1" si="25"/>
        <v>-9.0936963436423768E-2</v>
      </c>
      <c r="F205">
        <f t="shared" ca="1" si="29"/>
        <v>1</v>
      </c>
      <c r="G205">
        <f t="shared" ca="1" si="26"/>
        <v>1</v>
      </c>
      <c r="H205">
        <f t="shared" ca="1" si="27"/>
        <v>1</v>
      </c>
      <c r="I205">
        <f t="shared" ca="1" si="30"/>
        <v>1</v>
      </c>
      <c r="J205">
        <f ca="1">SUM($I$8:$I205)</f>
        <v>5</v>
      </c>
      <c r="K205">
        <f t="shared" ca="1" si="31"/>
        <v>5</v>
      </c>
    </row>
    <row r="206" spans="1:11" x14ac:dyDescent="0.25">
      <c r="A206" s="67">
        <v>199</v>
      </c>
      <c r="B206" s="24">
        <f t="shared" ca="1" si="28"/>
        <v>0.52106681090283835</v>
      </c>
      <c r="D206">
        <f t="shared" ca="1" si="25"/>
        <v>-0.2643809458081916</v>
      </c>
      <c r="F206">
        <f t="shared" ca="1" si="29"/>
        <v>1</v>
      </c>
      <c r="G206">
        <f t="shared" ca="1" si="26"/>
        <v>0</v>
      </c>
      <c r="H206">
        <f t="shared" ca="1" si="27"/>
        <v>1</v>
      </c>
      <c r="I206">
        <f t="shared" ca="1" si="30"/>
        <v>0</v>
      </c>
      <c r="J206">
        <f ca="1">SUM($I$8:$I206)</f>
        <v>5</v>
      </c>
      <c r="K206">
        <f t="shared" ca="1" si="31"/>
        <v>0</v>
      </c>
    </row>
    <row r="207" spans="1:11" x14ac:dyDescent="0.25">
      <c r="A207" s="67">
        <v>200</v>
      </c>
      <c r="B207" s="24">
        <f t="shared" ca="1" si="28"/>
        <v>0.51831586395908436</v>
      </c>
      <c r="D207">
        <f t="shared" ca="1" si="25"/>
        <v>-0.45299296774596631</v>
      </c>
      <c r="F207">
        <f t="shared" ca="1" si="29"/>
        <v>1</v>
      </c>
      <c r="G207">
        <f t="shared" ca="1" si="26"/>
        <v>0</v>
      </c>
      <c r="H207">
        <f t="shared" ca="1" si="27"/>
        <v>1</v>
      </c>
      <c r="I207">
        <f t="shared" ca="1" si="30"/>
        <v>0</v>
      </c>
      <c r="J207">
        <f ca="1">SUM($I$8:$I207)</f>
        <v>5</v>
      </c>
      <c r="K207">
        <f t="shared" ca="1" si="31"/>
        <v>0</v>
      </c>
    </row>
    <row r="208" spans="1:11" x14ac:dyDescent="0.25">
      <c r="A208" s="67">
        <v>201</v>
      </c>
      <c r="B208" s="24">
        <f t="shared" ca="1" si="28"/>
        <v>0.51370984639177308</v>
      </c>
      <c r="D208">
        <f t="shared" ref="D208:D271" ca="1" si="32">(B200*$J$5+B201*$K$5+B202*$L$5+B203*$M$5+B204*$N$5+B205*$O$5+B206*$P$5+B207*$Q$5+B208*$R$5+B209*$S$5+B210*$T$5+B211*$U$5+B212*$V$5+B213*$W$5+B214*$X$5+B215*$Y$5+B216*$Z$5)/$AA$5</f>
        <v>-0.65198793115163056</v>
      </c>
      <c r="F208">
        <f t="shared" ca="1" si="29"/>
        <v>1</v>
      </c>
      <c r="G208">
        <f t="shared" ref="G208:G263" ca="1" si="33">IF(SIGN(D207) &gt; SIGN(D208),1,0)</f>
        <v>0</v>
      </c>
      <c r="H208">
        <f t="shared" ref="H208:H263" ca="1" si="34">IF((D207 - D208)&gt;$E$3,1,0)</f>
        <v>1</v>
      </c>
      <c r="I208">
        <f t="shared" ca="1" si="30"/>
        <v>0</v>
      </c>
      <c r="J208">
        <f ca="1">SUM($I$8:$I208)</f>
        <v>5</v>
      </c>
      <c r="K208">
        <f t="shared" ca="1" si="31"/>
        <v>0</v>
      </c>
    </row>
    <row r="209" spans="1:11" x14ac:dyDescent="0.25">
      <c r="A209" s="67">
        <v>202</v>
      </c>
      <c r="B209" s="24">
        <f t="shared" ca="1" si="28"/>
        <v>0.50718019532885961</v>
      </c>
      <c r="D209">
        <f t="shared" ca="1" si="32"/>
        <v>-0.85655344693277469</v>
      </c>
      <c r="F209">
        <f t="shared" ca="1" si="29"/>
        <v>1</v>
      </c>
      <c r="G209">
        <f t="shared" ca="1" si="33"/>
        <v>0</v>
      </c>
      <c r="H209">
        <f t="shared" ca="1" si="34"/>
        <v>1</v>
      </c>
      <c r="I209">
        <f t="shared" ca="1" si="30"/>
        <v>0</v>
      </c>
      <c r="J209">
        <f ca="1">SUM($I$8:$I209)</f>
        <v>5</v>
      </c>
      <c r="K209">
        <f t="shared" ca="1" si="31"/>
        <v>0</v>
      </c>
    </row>
    <row r="210" spans="1:11" x14ac:dyDescent="0.25">
      <c r="A210" s="67">
        <v>203</v>
      </c>
      <c r="B210" s="24">
        <f t="shared" ca="1" si="28"/>
        <v>0.4987038797136934</v>
      </c>
      <c r="D210">
        <f t="shared" ca="1" si="32"/>
        <v>-1.0619683281225858</v>
      </c>
      <c r="F210">
        <f t="shared" ca="1" si="29"/>
        <v>1</v>
      </c>
      <c r="G210">
        <f t="shared" ca="1" si="33"/>
        <v>0</v>
      </c>
      <c r="H210">
        <f t="shared" ca="1" si="34"/>
        <v>1</v>
      </c>
      <c r="I210">
        <f t="shared" ca="1" si="30"/>
        <v>0</v>
      </c>
      <c r="J210">
        <f ca="1">SUM($I$8:$I210)</f>
        <v>5</v>
      </c>
      <c r="K210">
        <f t="shared" ca="1" si="31"/>
        <v>0</v>
      </c>
    </row>
    <row r="211" spans="1:11" x14ac:dyDescent="0.25">
      <c r="A211" s="67">
        <v>204</v>
      </c>
      <c r="B211" s="24">
        <f t="shared" ca="1" si="28"/>
        <v>0.48830181728691097</v>
      </c>
      <c r="D211">
        <f t="shared" ca="1" si="32"/>
        <v>-1.2637135861856783</v>
      </c>
      <c r="F211">
        <f t="shared" ca="1" si="29"/>
        <v>1</v>
      </c>
      <c r="G211">
        <f t="shared" ca="1" si="33"/>
        <v>0</v>
      </c>
      <c r="H211">
        <f t="shared" ca="1" si="34"/>
        <v>1</v>
      </c>
      <c r="I211">
        <f t="shared" ca="1" si="30"/>
        <v>0</v>
      </c>
      <c r="J211">
        <f ca="1">SUM($I$8:$I211)</f>
        <v>5</v>
      </c>
      <c r="K211">
        <f t="shared" ca="1" si="31"/>
        <v>0</v>
      </c>
    </row>
    <row r="212" spans="1:11" x14ac:dyDescent="0.25">
      <c r="A212" s="67">
        <v>205</v>
      </c>
      <c r="B212" s="24">
        <f t="shared" ca="1" si="28"/>
        <v>0.47603627544870752</v>
      </c>
      <c r="D212">
        <f t="shared" ca="1" si="32"/>
        <v>-1.4575730808778387</v>
      </c>
      <c r="F212">
        <f t="shared" ca="1" si="29"/>
        <v>1</v>
      </c>
      <c r="G212">
        <f t="shared" ca="1" si="33"/>
        <v>0</v>
      </c>
      <c r="H212">
        <f t="shared" ca="1" si="34"/>
        <v>1</v>
      </c>
      <c r="I212">
        <f t="shared" ca="1" si="30"/>
        <v>0</v>
      </c>
      <c r="J212">
        <f ca="1">SUM($I$8:$I212)</f>
        <v>5</v>
      </c>
      <c r="K212">
        <f t="shared" ca="1" si="31"/>
        <v>0</v>
      </c>
    </row>
    <row r="213" spans="1:11" x14ac:dyDescent="0.25">
      <c r="A213" s="67">
        <v>206</v>
      </c>
      <c r="B213" s="24">
        <f t="shared" ca="1" si="28"/>
        <v>0.46200737155588023</v>
      </c>
      <c r="D213">
        <f t="shared" ca="1" si="32"/>
        <v>-1.6397213543759639</v>
      </c>
      <c r="F213">
        <f t="shared" ca="1" si="29"/>
        <v>1</v>
      </c>
      <c r="G213">
        <f t="shared" ca="1" si="33"/>
        <v>0</v>
      </c>
      <c r="H213">
        <f t="shared" ca="1" si="34"/>
        <v>1</v>
      </c>
      <c r="I213">
        <f t="shared" ca="1" si="30"/>
        <v>0</v>
      </c>
      <c r="J213">
        <f ca="1">SUM($I$8:$I213)</f>
        <v>5</v>
      </c>
      <c r="K213">
        <f t="shared" ca="1" si="31"/>
        <v>0</v>
      </c>
    </row>
    <row r="214" spans="1:11" x14ac:dyDescent="0.25">
      <c r="A214" s="67">
        <v>207</v>
      </c>
      <c r="B214" s="24">
        <f t="shared" ca="1" si="28"/>
        <v>0.44634881041039098</v>
      </c>
      <c r="D214">
        <f t="shared" ca="1" si="32"/>
        <v>-1.8067966429350837</v>
      </c>
      <c r="F214">
        <f t="shared" ca="1" si="29"/>
        <v>1</v>
      </c>
      <c r="G214">
        <f t="shared" ca="1" si="33"/>
        <v>0</v>
      </c>
      <c r="H214">
        <f t="shared" ca="1" si="34"/>
        <v>1</v>
      </c>
      <c r="I214">
        <f t="shared" ca="1" si="30"/>
        <v>0</v>
      </c>
      <c r="J214">
        <f ca="1">SUM($I$8:$I214)</f>
        <v>5</v>
      </c>
      <c r="K214">
        <f t="shared" ca="1" si="31"/>
        <v>0</v>
      </c>
    </row>
    <row r="215" spans="1:11" x14ac:dyDescent="0.25">
      <c r="A215" s="67">
        <v>208</v>
      </c>
      <c r="B215" s="24">
        <f t="shared" ca="1" si="28"/>
        <v>0.42922301389942696</v>
      </c>
      <c r="D215">
        <f t="shared" ca="1" si="32"/>
        <v>-1.9559575869022454</v>
      </c>
      <c r="F215">
        <f t="shared" ca="1" si="29"/>
        <v>1</v>
      </c>
      <c r="G215">
        <f t="shared" ca="1" si="33"/>
        <v>0</v>
      </c>
      <c r="H215">
        <f t="shared" ca="1" si="34"/>
        <v>1</v>
      </c>
      <c r="I215">
        <f t="shared" ca="1" si="30"/>
        <v>0</v>
      </c>
      <c r="J215">
        <f ca="1">SUM($I$8:$I215)</f>
        <v>5</v>
      </c>
      <c r="K215">
        <f t="shared" ca="1" si="31"/>
        <v>0</v>
      </c>
    </row>
    <row r="216" spans="1:11" x14ac:dyDescent="0.25">
      <c r="A216" s="67">
        <v>209</v>
      </c>
      <c r="B216" s="24">
        <f t="shared" ca="1" si="28"/>
        <v>0.41081580935735529</v>
      </c>
      <c r="D216">
        <f t="shared" ca="1" si="32"/>
        <v>-2.0849227316775352</v>
      </c>
      <c r="F216">
        <f t="shared" ca="1" si="29"/>
        <v>1</v>
      </c>
      <c r="G216">
        <f t="shared" ca="1" si="33"/>
        <v>0</v>
      </c>
      <c r="H216">
        <f t="shared" ca="1" si="34"/>
        <v>1</v>
      </c>
      <c r="I216">
        <f t="shared" ca="1" si="30"/>
        <v>0</v>
      </c>
      <c r="J216">
        <f ca="1">SUM($I$8:$I216)</f>
        <v>5</v>
      </c>
      <c r="K216">
        <f t="shared" ca="1" si="31"/>
        <v>0</v>
      </c>
    </row>
    <row r="217" spans="1:11" x14ac:dyDescent="0.25">
      <c r="A217" s="67">
        <v>210</v>
      </c>
      <c r="B217" s="24">
        <f t="shared" ca="1" si="28"/>
        <v>0.39133084888238628</v>
      </c>
      <c r="D217">
        <f t="shared" ca="1" si="32"/>
        <v>-2.1919925047405475</v>
      </c>
      <c r="F217">
        <f t="shared" ca="1" si="29"/>
        <v>0</v>
      </c>
      <c r="G217">
        <f t="shared" ca="1" si="33"/>
        <v>0</v>
      </c>
      <c r="H217">
        <f t="shared" ca="1" si="34"/>
        <v>1</v>
      </c>
      <c r="I217">
        <f t="shared" ca="1" si="30"/>
        <v>0</v>
      </c>
      <c r="J217">
        <f ca="1">SUM($I$8:$I217)</f>
        <v>5</v>
      </c>
      <c r="K217">
        <f t="shared" ca="1" si="31"/>
        <v>0</v>
      </c>
    </row>
    <row r="218" spans="1:11" x14ac:dyDescent="0.25">
      <c r="A218" s="67">
        <v>211</v>
      </c>
      <c r="B218" s="24">
        <f t="shared" ca="1" si="28"/>
        <v>0.37098393146076786</v>
      </c>
      <c r="D218">
        <f t="shared" ca="1" si="32"/>
        <v>-2.2760539424682351</v>
      </c>
      <c r="F218">
        <f t="shared" ca="1" si="29"/>
        <v>0</v>
      </c>
      <c r="G218">
        <f t="shared" ca="1" si="33"/>
        <v>0</v>
      </c>
      <c r="H218">
        <f t="shared" ca="1" si="34"/>
        <v>1</v>
      </c>
      <c r="I218">
        <f t="shared" ca="1" si="30"/>
        <v>0</v>
      </c>
      <c r="J218">
        <f ca="1">SUM($I$8:$I218)</f>
        <v>5</v>
      </c>
      <c r="K218">
        <f t="shared" ca="1" si="31"/>
        <v>0</v>
      </c>
    </row>
    <row r="219" spans="1:11" x14ac:dyDescent="0.25">
      <c r="A219" s="67">
        <v>212</v>
      </c>
      <c r="B219" s="24">
        <f t="shared" ca="1" si="28"/>
        <v>0.34999739350170644</v>
      </c>
      <c r="D219">
        <f t="shared" ca="1" si="32"/>
        <v>-2.3365690006115072</v>
      </c>
      <c r="F219">
        <f t="shared" ca="1" si="29"/>
        <v>0</v>
      </c>
      <c r="G219">
        <f t="shared" ca="1" si="33"/>
        <v>0</v>
      </c>
      <c r="H219">
        <f t="shared" ca="1" si="34"/>
        <v>1</v>
      </c>
      <c r="I219">
        <f t="shared" ca="1" si="30"/>
        <v>0</v>
      </c>
      <c r="J219">
        <f ca="1">SUM($I$8:$I219)</f>
        <v>5</v>
      </c>
      <c r="K219">
        <f t="shared" ca="1" si="31"/>
        <v>0</v>
      </c>
    </row>
    <row r="220" spans="1:11" x14ac:dyDescent="0.25">
      <c r="A220" s="67">
        <v>213</v>
      </c>
      <c r="B220" s="24">
        <f t="shared" ca="1" si="28"/>
        <v>0.32859472169717779</v>
      </c>
      <c r="D220">
        <f t="shared" ca="1" si="32"/>
        <v>-2.3735477909714433</v>
      </c>
      <c r="F220">
        <f t="shared" ca="1" si="29"/>
        <v>0</v>
      </c>
      <c r="G220">
        <f t="shared" ca="1" si="33"/>
        <v>0</v>
      </c>
      <c r="H220">
        <f t="shared" ca="1" si="34"/>
        <v>1</v>
      </c>
      <c r="I220">
        <f t="shared" ca="1" si="30"/>
        <v>0</v>
      </c>
      <c r="J220">
        <f ca="1">SUM($I$8:$I220)</f>
        <v>5</v>
      </c>
      <c r="K220">
        <f t="shared" ca="1" si="31"/>
        <v>0</v>
      </c>
    </row>
    <row r="221" spans="1:11" x14ac:dyDescent="0.25">
      <c r="A221" s="67">
        <v>214</v>
      </c>
      <c r="B221" s="24">
        <f t="shared" ca="1" si="28"/>
        <v>0.30699552565484078</v>
      </c>
      <c r="D221">
        <f t="shared" ca="1" si="32"/>
        <v>-2.3875085238599127</v>
      </c>
      <c r="F221">
        <f t="shared" ca="1" si="29"/>
        <v>0</v>
      </c>
      <c r="G221">
        <f t="shared" ca="1" si="33"/>
        <v>0</v>
      </c>
      <c r="H221">
        <f t="shared" ca="1" si="34"/>
        <v>1</v>
      </c>
      <c r="I221">
        <f t="shared" ca="1" si="30"/>
        <v>0</v>
      </c>
      <c r="J221">
        <f ca="1">SUM($I$8:$I221)</f>
        <v>5</v>
      </c>
      <c r="K221">
        <f t="shared" ca="1" si="31"/>
        <v>0</v>
      </c>
    </row>
    <row r="222" spans="1:11" x14ac:dyDescent="0.25">
      <c r="A222" s="67">
        <v>215</v>
      </c>
      <c r="B222" s="24">
        <f t="shared" ca="1" si="28"/>
        <v>0.28541098736549453</v>
      </c>
      <c r="D222">
        <f t="shared" ca="1" si="32"/>
        <v>-2.3794262851178347</v>
      </c>
      <c r="F222">
        <f t="shared" ca="1" si="29"/>
        <v>0</v>
      </c>
      <c r="G222">
        <f t="shared" ca="1" si="33"/>
        <v>0</v>
      </c>
      <c r="H222">
        <f t="shared" ca="1" si="34"/>
        <v>0</v>
      </c>
      <c r="I222">
        <f t="shared" ca="1" si="30"/>
        <v>0</v>
      </c>
      <c r="J222">
        <f ca="1">SUM($I$8:$I222)</f>
        <v>5</v>
      </c>
      <c r="K222">
        <f t="shared" ca="1" si="31"/>
        <v>0</v>
      </c>
    </row>
    <row r="223" spans="1:11" x14ac:dyDescent="0.25">
      <c r="A223" s="67">
        <v>216</v>
      </c>
      <c r="B223" s="24">
        <f t="shared" ca="1" si="28"/>
        <v>0.26403988125936945</v>
      </c>
      <c r="D223">
        <f t="shared" ca="1" si="32"/>
        <v>-2.3506730263303863</v>
      </c>
      <c r="F223">
        <f t="shared" ca="1" si="29"/>
        <v>0</v>
      </c>
      <c r="G223">
        <f t="shared" ca="1" si="33"/>
        <v>0</v>
      </c>
      <c r="H223">
        <f t="shared" ca="1" si="34"/>
        <v>0</v>
      </c>
      <c r="I223">
        <f t="shared" ca="1" si="30"/>
        <v>0</v>
      </c>
      <c r="J223">
        <f ca="1">SUM($I$8:$I223)</f>
        <v>5</v>
      </c>
      <c r="K223">
        <f t="shared" ca="1" si="31"/>
        <v>0</v>
      </c>
    </row>
    <row r="224" spans="1:11" x14ac:dyDescent="0.25">
      <c r="A224" s="67">
        <v>217</v>
      </c>
      <c r="B224" s="24">
        <f t="shared" ca="1" si="28"/>
        <v>0.24306523346654627</v>
      </c>
      <c r="D224">
        <f t="shared" ca="1" si="32"/>
        <v>-2.3029512912158236</v>
      </c>
      <c r="F224">
        <f t="shared" ca="1" si="29"/>
        <v>0</v>
      </c>
      <c r="G224">
        <f t="shared" ca="1" si="33"/>
        <v>0</v>
      </c>
      <c r="H224">
        <f t="shared" ca="1" si="34"/>
        <v>0</v>
      </c>
      <c r="I224">
        <f t="shared" ca="1" si="30"/>
        <v>0</v>
      </c>
      <c r="J224">
        <f ca="1">SUM($I$8:$I224)</f>
        <v>5</v>
      </c>
      <c r="K224">
        <f t="shared" ca="1" si="31"/>
        <v>0</v>
      </c>
    </row>
    <row r="225" spans="1:11" x14ac:dyDescent="0.25">
      <c r="A225" s="67">
        <v>218</v>
      </c>
      <c r="B225" s="24">
        <f t="shared" ca="1" si="28"/>
        <v>0.22265166304314088</v>
      </c>
      <c r="D225">
        <f t="shared" ca="1" si="32"/>
        <v>-2.2382242391835563</v>
      </c>
      <c r="F225">
        <f t="shared" ca="1" si="29"/>
        <v>0</v>
      </c>
      <c r="G225">
        <f t="shared" ca="1" si="33"/>
        <v>0</v>
      </c>
      <c r="H225">
        <f t="shared" ca="1" si="34"/>
        <v>0</v>
      </c>
      <c r="I225">
        <f t="shared" ca="1" si="30"/>
        <v>0</v>
      </c>
      <c r="J225">
        <f ca="1">SUM($I$8:$I225)</f>
        <v>5</v>
      </c>
      <c r="K225">
        <f t="shared" ca="1" si="31"/>
        <v>0</v>
      </c>
    </row>
    <row r="226" spans="1:11" x14ac:dyDescent="0.25">
      <c r="A226" s="67">
        <v>219</v>
      </c>
      <c r="B226" s="24">
        <f t="shared" ca="1" si="28"/>
        <v>0.20294342244394792</v>
      </c>
      <c r="D226">
        <f t="shared" ca="1" si="32"/>
        <v>-2.158644463198649</v>
      </c>
      <c r="F226">
        <f t="shared" ca="1" si="29"/>
        <v>0</v>
      </c>
      <c r="G226">
        <f t="shared" ca="1" si="33"/>
        <v>0</v>
      </c>
      <c r="H226">
        <f t="shared" ca="1" si="34"/>
        <v>0</v>
      </c>
      <c r="I226">
        <f t="shared" ca="1" si="30"/>
        <v>0</v>
      </c>
      <c r="J226">
        <f ca="1">SUM($I$8:$I226)</f>
        <v>5</v>
      </c>
      <c r="K226">
        <f t="shared" ca="1" si="31"/>
        <v>0</v>
      </c>
    </row>
    <row r="227" spans="1:11" x14ac:dyDescent="0.25">
      <c r="A227" s="67">
        <v>220</v>
      </c>
      <c r="B227" s="24">
        <f t="shared" ca="1" si="28"/>
        <v>0.18406313041758374</v>
      </c>
      <c r="D227">
        <f t="shared" ca="1" si="32"/>
        <v>-2.0664839425272761</v>
      </c>
      <c r="F227">
        <f t="shared" ca="1" si="29"/>
        <v>0</v>
      </c>
      <c r="G227">
        <f t="shared" ca="1" si="33"/>
        <v>0</v>
      </c>
      <c r="H227">
        <f t="shared" ca="1" si="34"/>
        <v>0</v>
      </c>
      <c r="I227">
        <f t="shared" ca="1" si="30"/>
        <v>0</v>
      </c>
      <c r="J227">
        <f ca="1">SUM($I$8:$I227)</f>
        <v>5</v>
      </c>
      <c r="K227">
        <f t="shared" ca="1" si="31"/>
        <v>0</v>
      </c>
    </row>
    <row r="228" spans="1:11" x14ac:dyDescent="0.25">
      <c r="A228" s="67">
        <v>221</v>
      </c>
      <c r="B228" s="24">
        <f t="shared" ca="1" si="28"/>
        <v>0.16611116864549744</v>
      </c>
      <c r="D228">
        <f t="shared" ca="1" si="32"/>
        <v>-1.9640672348143347</v>
      </c>
      <c r="F228">
        <f t="shared" ca="1" si="29"/>
        <v>0</v>
      </c>
      <c r="G228">
        <f t="shared" ca="1" si="33"/>
        <v>0</v>
      </c>
      <c r="H228">
        <f t="shared" ca="1" si="34"/>
        <v>0</v>
      </c>
      <c r="I228">
        <f t="shared" ca="1" si="30"/>
        <v>0</v>
      </c>
      <c r="J228">
        <f ca="1">SUM($I$8:$I228)</f>
        <v>5</v>
      </c>
      <c r="K228">
        <f t="shared" ca="1" si="31"/>
        <v>0</v>
      </c>
    </row>
    <row r="229" spans="1:11" x14ac:dyDescent="0.25">
      <c r="A229" s="67">
        <v>222</v>
      </c>
      <c r="B229" s="24">
        <f t="shared" ca="1" si="28"/>
        <v>0.14916569454936299</v>
      </c>
      <c r="D229">
        <f t="shared" ca="1" si="32"/>
        <v>-1.8537097124161883</v>
      </c>
      <c r="F229">
        <f t="shared" ca="1" si="29"/>
        <v>0</v>
      </c>
      <c r="G229">
        <f t="shared" ca="1" si="33"/>
        <v>0</v>
      </c>
      <c r="H229">
        <f t="shared" ca="1" si="34"/>
        <v>0</v>
      </c>
      <c r="I229">
        <f t="shared" ca="1" si="30"/>
        <v>0</v>
      </c>
      <c r="J229">
        <f ca="1">SUM($I$8:$I229)</f>
        <v>5</v>
      </c>
      <c r="K229">
        <f t="shared" ca="1" si="31"/>
        <v>0</v>
      </c>
    </row>
    <row r="230" spans="1:11" x14ac:dyDescent="0.25">
      <c r="A230" s="67">
        <v>223</v>
      </c>
      <c r="B230" s="24">
        <f t="shared" ca="1" si="28"/>
        <v>0.13328320727027804</v>
      </c>
      <c r="D230">
        <f t="shared" ca="1" si="32"/>
        <v>-1.7376623030668978</v>
      </c>
      <c r="F230">
        <f t="shared" ca="1" si="29"/>
        <v>0</v>
      </c>
      <c r="G230">
        <f t="shared" ca="1" si="33"/>
        <v>0</v>
      </c>
      <c r="H230">
        <f t="shared" ca="1" si="34"/>
        <v>0</v>
      </c>
      <c r="I230">
        <f t="shared" ca="1" si="30"/>
        <v>0</v>
      </c>
      <c r="J230">
        <f ca="1">SUM($I$8:$I230)</f>
        <v>5</v>
      </c>
      <c r="K230">
        <f t="shared" ca="1" si="31"/>
        <v>0</v>
      </c>
    </row>
    <row r="231" spans="1:11" x14ac:dyDescent="0.25">
      <c r="A231" s="67">
        <v>224</v>
      </c>
      <c r="B231" s="24">
        <f t="shared" ca="1" si="28"/>
        <v>0.11849959219431418</v>
      </c>
      <c r="D231">
        <f t="shared" ca="1" si="32"/>
        <v>-1.6180638236962746</v>
      </c>
      <c r="F231">
        <f t="shared" ca="1" si="29"/>
        <v>0</v>
      </c>
      <c r="G231">
        <f t="shared" ca="1" si="33"/>
        <v>0</v>
      </c>
      <c r="H231">
        <f t="shared" ca="1" si="34"/>
        <v>0</v>
      </c>
      <c r="I231">
        <f t="shared" ca="1" si="30"/>
        <v>0</v>
      </c>
      <c r="J231">
        <f ca="1">SUM($I$8:$I231)</f>
        <v>5</v>
      </c>
      <c r="K231">
        <f t="shared" ca="1" si="31"/>
        <v>0</v>
      </c>
    </row>
    <row r="232" spans="1:11" x14ac:dyDescent="0.25">
      <c r="A232" s="67">
        <v>225</v>
      </c>
      <c r="B232" s="24">
        <f t="shared" ca="1" si="28"/>
        <v>0.10483156167791341</v>
      </c>
      <c r="D232">
        <f t="shared" ca="1" si="32"/>
        <v>-1.4969016171712519</v>
      </c>
      <c r="F232">
        <f t="shared" ca="1" si="29"/>
        <v>0</v>
      </c>
      <c r="G232">
        <f t="shared" ca="1" si="33"/>
        <v>0</v>
      </c>
      <c r="H232">
        <f t="shared" ca="1" si="34"/>
        <v>0</v>
      </c>
      <c r="I232">
        <f t="shared" ca="1" si="30"/>
        <v>0</v>
      </c>
      <c r="J232">
        <f ca="1">SUM($I$8:$I232)</f>
        <v>5</v>
      </c>
      <c r="K232">
        <f t="shared" ca="1" si="31"/>
        <v>0</v>
      </c>
    </row>
    <row r="233" spans="1:11" x14ac:dyDescent="0.25">
      <c r="A233" s="67">
        <v>226</v>
      </c>
      <c r="B233" s="24">
        <f t="shared" ca="1" si="28"/>
        <v>9.2278405740089997E-2</v>
      </c>
      <c r="D233">
        <f t="shared" ca="1" si="32"/>
        <v>-1.3759808322719169</v>
      </c>
      <c r="F233">
        <f t="shared" ca="1" si="29"/>
        <v>0</v>
      </c>
      <c r="G233">
        <f t="shared" ca="1" si="33"/>
        <v>0</v>
      </c>
      <c r="H233">
        <f t="shared" ca="1" si="34"/>
        <v>0</v>
      </c>
      <c r="I233">
        <f t="shared" ca="1" si="30"/>
        <v>0</v>
      </c>
      <c r="J233">
        <f ca="1">SUM($I$8:$I233)</f>
        <v>5</v>
      </c>
      <c r="K233">
        <f t="shared" ca="1" si="31"/>
        <v>0</v>
      </c>
    </row>
    <row r="234" spans="1:11" x14ac:dyDescent="0.25">
      <c r="A234" s="67">
        <v>227</v>
      </c>
      <c r="B234" s="24">
        <f t="shared" ca="1" si="28"/>
        <v>8.0823966195532504E-2</v>
      </c>
      <c r="D234">
        <f t="shared" ca="1" si="32"/>
        <v>-1.2569023426348342</v>
      </c>
      <c r="F234">
        <f t="shared" ca="1" si="29"/>
        <v>0</v>
      </c>
      <c r="G234">
        <f t="shared" ca="1" si="33"/>
        <v>0</v>
      </c>
      <c r="H234">
        <f t="shared" ca="1" si="34"/>
        <v>0</v>
      </c>
      <c r="I234">
        <f t="shared" ca="1" si="30"/>
        <v>0</v>
      </c>
      <c r="J234">
        <f ca="1">SUM($I$8:$I234)</f>
        <v>5</v>
      </c>
      <c r="K234">
        <f t="shared" ca="1" si="31"/>
        <v>0</v>
      </c>
    </row>
    <row r="235" spans="1:11" x14ac:dyDescent="0.25">
      <c r="A235" s="67">
        <v>228</v>
      </c>
      <c r="B235" s="24">
        <f t="shared" ca="1" si="28"/>
        <v>7.0438750623829108E-2</v>
      </c>
      <c r="D235">
        <f t="shared" ca="1" si="32"/>
        <v>-1.1410489932879735</v>
      </c>
      <c r="F235">
        <f t="shared" ca="1" si="29"/>
        <v>0</v>
      </c>
      <c r="G235">
        <f t="shared" ca="1" si="33"/>
        <v>0</v>
      </c>
      <c r="H235">
        <f t="shared" ca="1" si="34"/>
        <v>0</v>
      </c>
      <c r="I235">
        <f t="shared" ca="1" si="30"/>
        <v>0</v>
      </c>
      <c r="J235">
        <f ca="1">SUM($I$8:$I235)</f>
        <v>5</v>
      </c>
      <c r="K235">
        <f t="shared" ca="1" si="31"/>
        <v>0</v>
      </c>
    </row>
    <row r="236" spans="1:11" x14ac:dyDescent="0.25">
      <c r="A236" s="67">
        <v>229</v>
      </c>
      <c r="B236" s="24">
        <f t="shared" ca="1" si="28"/>
        <v>6.10821082202447E-2</v>
      </c>
      <c r="D236">
        <f t="shared" ca="1" si="32"/>
        <v>-1.0295796032389499</v>
      </c>
      <c r="F236">
        <f t="shared" ca="1" si="29"/>
        <v>0</v>
      </c>
      <c r="G236">
        <f t="shared" ca="1" si="33"/>
        <v>0</v>
      </c>
      <c r="H236">
        <f t="shared" ca="1" si="34"/>
        <v>0</v>
      </c>
      <c r="I236">
        <f t="shared" ca="1" si="30"/>
        <v>0</v>
      </c>
      <c r="J236">
        <f ca="1">SUM($I$8:$I236)</f>
        <v>5</v>
      </c>
      <c r="K236">
        <f t="shared" ca="1" si="31"/>
        <v>0</v>
      </c>
    </row>
    <row r="237" spans="1:11" x14ac:dyDescent="0.25">
      <c r="A237" s="67">
        <v>230</v>
      </c>
      <c r="B237" s="24">
        <f t="shared" ca="1" si="28"/>
        <v>5.2704397398470049E-2</v>
      </c>
      <c r="D237">
        <f t="shared" ca="1" si="32"/>
        <v>-0.92342994553809055</v>
      </c>
      <c r="F237">
        <f t="shared" ca="1" si="29"/>
        <v>0</v>
      </c>
      <c r="G237">
        <f t="shared" ca="1" si="33"/>
        <v>0</v>
      </c>
      <c r="H237">
        <f t="shared" ca="1" si="34"/>
        <v>0</v>
      </c>
      <c r="I237">
        <f t="shared" ca="1" si="30"/>
        <v>0</v>
      </c>
      <c r="J237">
        <f ca="1">SUM($I$8:$I237)</f>
        <v>5</v>
      </c>
      <c r="K237">
        <f t="shared" ca="1" si="31"/>
        <v>0</v>
      </c>
    </row>
    <row r="238" spans="1:11" x14ac:dyDescent="0.25">
      <c r="A238" s="67">
        <v>231</v>
      </c>
      <c r="B238" s="24">
        <f t="shared" ca="1" si="28"/>
        <v>4.5249084427656648E-2</v>
      </c>
      <c r="D238">
        <f t="shared" ca="1" si="32"/>
        <v>-0.82331977522619404</v>
      </c>
      <c r="F238">
        <f t="shared" ca="1" si="29"/>
        <v>0</v>
      </c>
      <c r="G238">
        <f t="shared" ca="1" si="33"/>
        <v>0</v>
      </c>
      <c r="H238">
        <f t="shared" ca="1" si="34"/>
        <v>0</v>
      </c>
      <c r="I238">
        <f t="shared" ca="1" si="30"/>
        <v>0</v>
      </c>
      <c r="J238">
        <f ca="1">SUM($I$8:$I238)</f>
        <v>5</v>
      </c>
      <c r="K238">
        <f t="shared" ca="1" si="31"/>
        <v>0</v>
      </c>
    </row>
    <row r="239" spans="1:11" x14ac:dyDescent="0.25">
      <c r="A239" s="67">
        <v>232</v>
      </c>
      <c r="B239" s="24">
        <f t="shared" ca="1" si="28"/>
        <v>3.8654722796897904E-2</v>
      </c>
      <c r="D239">
        <f t="shared" ca="1" si="32"/>
        <v>-0.72976488044383336</v>
      </c>
      <c r="F239">
        <f t="shared" ca="1" si="29"/>
        <v>0</v>
      </c>
      <c r="G239">
        <f t="shared" ca="1" si="33"/>
        <v>0</v>
      </c>
      <c r="H239">
        <f t="shared" ca="1" si="34"/>
        <v>0</v>
      </c>
      <c r="I239">
        <f t="shared" ca="1" si="30"/>
        <v>0</v>
      </c>
      <c r="J239">
        <f ca="1">SUM($I$8:$I239)</f>
        <v>5</v>
      </c>
      <c r="K239">
        <f t="shared" ca="1" si="31"/>
        <v>0</v>
      </c>
    </row>
    <row r="240" spans="1:11" x14ac:dyDescent="0.25">
      <c r="A240" s="67">
        <v>233</v>
      </c>
      <c r="B240" s="24">
        <f t="shared" ca="1" si="28"/>
        <v>3.2856773851586002E-2</v>
      </c>
      <c r="D240">
        <f t="shared" ca="1" si="32"/>
        <v>-0.64309308988677849</v>
      </c>
      <c r="F240">
        <f t="shared" ca="1" si="29"/>
        <v>0</v>
      </c>
      <c r="G240">
        <f t="shared" ca="1" si="33"/>
        <v>0</v>
      </c>
      <c r="H240">
        <f t="shared" ca="1" si="34"/>
        <v>0</v>
      </c>
      <c r="I240">
        <f t="shared" ca="1" si="30"/>
        <v>0</v>
      </c>
      <c r="J240">
        <f ca="1">SUM($I$8:$I240)</f>
        <v>5</v>
      </c>
      <c r="K240">
        <f t="shared" ca="1" si="31"/>
        <v>0</v>
      </c>
    </row>
    <row r="241" spans="1:11" x14ac:dyDescent="0.25">
      <c r="A241" s="67">
        <v>234</v>
      </c>
      <c r="B241" s="24">
        <f t="shared" ca="1" si="28"/>
        <v>2.7789240032895807E-2</v>
      </c>
      <c r="D241">
        <f t="shared" ca="1" si="32"/>
        <v>-0.56346317569402138</v>
      </c>
      <c r="F241">
        <f t="shared" ca="1" si="29"/>
        <v>0</v>
      </c>
      <c r="G241">
        <f t="shared" ca="1" si="33"/>
        <v>0</v>
      </c>
      <c r="H241">
        <f t="shared" ca="1" si="34"/>
        <v>0</v>
      </c>
      <c r="I241">
        <f t="shared" ca="1" si="30"/>
        <v>0</v>
      </c>
      <c r="J241">
        <f ca="1">SUM($I$8:$I241)</f>
        <v>5</v>
      </c>
      <c r="K241">
        <f t="shared" ca="1" si="31"/>
        <v>0</v>
      </c>
    </row>
    <row r="242" spans="1:11" x14ac:dyDescent="0.25">
      <c r="A242" s="67">
        <v>235</v>
      </c>
      <c r="B242" s="24">
        <f t="shared" ca="1" si="28"/>
        <v>2.3386092340929074E-2</v>
      </c>
      <c r="D242">
        <f t="shared" ca="1" si="32"/>
        <v>-0.49088563804361612</v>
      </c>
      <c r="F242">
        <f t="shared" ca="1" si="29"/>
        <v>0</v>
      </c>
      <c r="G242">
        <f t="shared" ca="1" si="33"/>
        <v>0</v>
      </c>
      <c r="H242">
        <f t="shared" ca="1" si="34"/>
        <v>0</v>
      </c>
      <c r="I242">
        <f t="shared" ca="1" si="30"/>
        <v>0</v>
      </c>
      <c r="J242">
        <f ca="1">SUM($I$8:$I242)</f>
        <v>5</v>
      </c>
      <c r="K242">
        <f t="shared" ca="1" si="31"/>
        <v>0</v>
      </c>
    </row>
    <row r="243" spans="1:11" x14ac:dyDescent="0.25">
      <c r="A243" s="67">
        <v>236</v>
      </c>
      <c r="B243" s="24">
        <f t="shared" ca="1" si="28"/>
        <v>1.9582483084278724E-2</v>
      </c>
      <c r="D243">
        <f t="shared" ca="1" si="32"/>
        <v>-0.42524443841166565</v>
      </c>
      <c r="F243">
        <f t="shared" ca="1" si="29"/>
        <v>0</v>
      </c>
      <c r="G243">
        <f t="shared" ca="1" si="33"/>
        <v>0</v>
      </c>
      <c r="H243">
        <f t="shared" ca="1" si="34"/>
        <v>0</v>
      </c>
      <c r="I243">
        <f t="shared" ca="1" si="30"/>
        <v>0</v>
      </c>
      <c r="J243">
        <f ca="1">SUM($I$8:$I243)</f>
        <v>5</v>
      </c>
      <c r="K243">
        <f t="shared" ca="1" si="31"/>
        <v>0</v>
      </c>
    </row>
    <row r="244" spans="1:11" x14ac:dyDescent="0.25">
      <c r="A244" s="67">
        <v>237</v>
      </c>
      <c r="B244" s="24">
        <f t="shared" ca="1" si="28"/>
        <v>1.6315743313584874E-2</v>
      </c>
      <c r="D244">
        <f t="shared" ca="1" si="32"/>
        <v>-0.36631885429713612</v>
      </c>
      <c r="F244">
        <f t="shared" ca="1" si="29"/>
        <v>0</v>
      </c>
      <c r="G244">
        <f t="shared" ca="1" si="33"/>
        <v>0</v>
      </c>
      <c r="H244">
        <f t="shared" ca="1" si="34"/>
        <v>0</v>
      </c>
      <c r="I244">
        <f t="shared" ca="1" si="30"/>
        <v>0</v>
      </c>
      <c r="J244">
        <f ca="1">SUM($I$8:$I244)</f>
        <v>5</v>
      </c>
      <c r="K244">
        <f t="shared" ca="1" si="31"/>
        <v>0</v>
      </c>
    </row>
    <row r="245" spans="1:11" x14ac:dyDescent="0.25">
      <c r="A245" s="67">
        <v>238</v>
      </c>
      <c r="B245" s="24">
        <f t="shared" ca="1" si="28"/>
        <v>1.3526171392778537E-2</v>
      </c>
      <c r="D245">
        <f t="shared" ca="1" si="32"/>
        <v>-0.31380475088952436</v>
      </c>
      <c r="F245">
        <f t="shared" ca="1" si="29"/>
        <v>0</v>
      </c>
      <c r="G245">
        <f t="shared" ca="1" si="33"/>
        <v>0</v>
      </c>
      <c r="H245">
        <f t="shared" ca="1" si="34"/>
        <v>0</v>
      </c>
      <c r="I245">
        <f t="shared" ca="1" si="30"/>
        <v>0</v>
      </c>
      <c r="J245">
        <f ca="1">SUM($I$8:$I245)</f>
        <v>5</v>
      </c>
      <c r="K245">
        <f t="shared" ca="1" si="31"/>
        <v>0</v>
      </c>
    </row>
    <row r="246" spans="1:11" x14ac:dyDescent="0.25">
      <c r="A246" s="67">
        <v>239</v>
      </c>
      <c r="B246" s="24">
        <f t="shared" ca="1" si="28"/>
        <v>1.1157624852054364E-2</v>
      </c>
      <c r="D246">
        <f t="shared" ca="1" si="32"/>
        <v>-0.26733469674221705</v>
      </c>
      <c r="F246">
        <f t="shared" ca="1" si="29"/>
        <v>0</v>
      </c>
      <c r="G246">
        <f t="shared" ca="1" si="33"/>
        <v>0</v>
      </c>
      <c r="H246">
        <f t="shared" ca="1" si="34"/>
        <v>0</v>
      </c>
      <c r="I246">
        <f t="shared" ca="1" si="30"/>
        <v>0</v>
      </c>
      <c r="J246">
        <f ca="1">SUM($I$8:$I246)</f>
        <v>5</v>
      </c>
      <c r="K246">
        <f t="shared" ca="1" si="31"/>
        <v>0</v>
      </c>
    </row>
    <row r="247" spans="1:11" x14ac:dyDescent="0.25">
      <c r="A247" s="67">
        <v>240</v>
      </c>
      <c r="B247" s="24">
        <f t="shared" ca="1" si="28"/>
        <v>9.157931979542273E-3</v>
      </c>
      <c r="D247">
        <f t="shared" ca="1" si="32"/>
        <v>-0.22649648387300525</v>
      </c>
      <c r="F247">
        <f t="shared" ca="1" si="29"/>
        <v>0</v>
      </c>
      <c r="G247">
        <f t="shared" ca="1" si="33"/>
        <v>0</v>
      </c>
      <c r="H247">
        <f t="shared" ca="1" si="34"/>
        <v>0</v>
      </c>
      <c r="I247">
        <f t="shared" ca="1" si="30"/>
        <v>0</v>
      </c>
      <c r="J247">
        <f ca="1">SUM($I$8:$I247)</f>
        <v>5</v>
      </c>
      <c r="K247">
        <f t="shared" ca="1" si="31"/>
        <v>0</v>
      </c>
    </row>
    <row r="248" spans="1:11" x14ac:dyDescent="0.25">
      <c r="A248" s="67">
        <v>241</v>
      </c>
      <c r="B248" s="24">
        <f t="shared" ca="1" si="28"/>
        <v>7.4791425965215772E-3</v>
      </c>
      <c r="D248">
        <f t="shared" ca="1" si="32"/>
        <v>-0.19084974173774552</v>
      </c>
      <c r="F248">
        <f t="shared" ca="1" si="29"/>
        <v>0</v>
      </c>
      <c r="G248">
        <f t="shared" ca="1" si="33"/>
        <v>0</v>
      </c>
      <c r="H248">
        <f t="shared" ca="1" si="34"/>
        <v>0</v>
      </c>
      <c r="I248">
        <f t="shared" ca="1" si="30"/>
        <v>0</v>
      </c>
      <c r="J248">
        <f ca="1">SUM($I$8:$I248)</f>
        <v>5</v>
      </c>
      <c r="K248">
        <f t="shared" ca="1" si="31"/>
        <v>0</v>
      </c>
    </row>
    <row r="249" spans="1:11" x14ac:dyDescent="0.25">
      <c r="A249" s="67">
        <v>242</v>
      </c>
      <c r="B249" s="24">
        <f t="shared" ca="1" si="28"/>
        <v>6.077639227137813E-3</v>
      </c>
      <c r="D249">
        <f t="shared" ca="1" si="32"/>
        <v>-0.15994045429515152</v>
      </c>
      <c r="F249">
        <f t="shared" ca="1" si="29"/>
        <v>0</v>
      </c>
      <c r="G249">
        <f t="shared" ca="1" si="33"/>
        <v>0</v>
      </c>
      <c r="H249">
        <f t="shared" ca="1" si="34"/>
        <v>0</v>
      </c>
      <c r="I249">
        <f t="shared" ca="1" si="30"/>
        <v>0</v>
      </c>
      <c r="J249">
        <f ca="1">SUM($I$8:$I249)</f>
        <v>5</v>
      </c>
      <c r="K249">
        <f t="shared" ca="1" si="31"/>
        <v>0</v>
      </c>
    </row>
    <row r="250" spans="1:11" x14ac:dyDescent="0.25">
      <c r="A250" s="67">
        <v>243</v>
      </c>
      <c r="B250" s="24">
        <f t="shared" ca="1" si="28"/>
        <v>4.9141305585126286E-3</v>
      </c>
      <c r="D250">
        <f t="shared" ca="1" si="32"/>
        <v>-0.13331329623470675</v>
      </c>
      <c r="F250">
        <f t="shared" ca="1" si="29"/>
        <v>0</v>
      </c>
      <c r="G250">
        <f t="shared" ca="1" si="33"/>
        <v>0</v>
      </c>
      <c r="H250">
        <f t="shared" ca="1" si="34"/>
        <v>0</v>
      </c>
      <c r="I250">
        <f t="shared" ca="1" si="30"/>
        <v>0</v>
      </c>
      <c r="J250">
        <f ca="1">SUM($I$8:$I250)</f>
        <v>5</v>
      </c>
      <c r="K250">
        <f t="shared" ca="1" si="31"/>
        <v>0</v>
      </c>
    </row>
    <row r="251" spans="1:11" x14ac:dyDescent="0.25">
      <c r="A251" s="67">
        <v>244</v>
      </c>
      <c r="B251" s="24">
        <f t="shared" ca="1" si="28"/>
        <v>3.9535488553747089E-3</v>
      </c>
      <c r="D251">
        <f t="shared" ca="1" si="32"/>
        <v>-0.11052179594624124</v>
      </c>
      <c r="F251">
        <f t="shared" ca="1" si="29"/>
        <v>0</v>
      </c>
      <c r="G251">
        <f t="shared" ca="1" si="33"/>
        <v>0</v>
      </c>
      <c r="H251">
        <f t="shared" ca="1" si="34"/>
        <v>0</v>
      </c>
      <c r="I251">
        <f t="shared" ca="1" si="30"/>
        <v>0</v>
      </c>
      <c r="J251">
        <f ca="1">SUM($I$8:$I251)</f>
        <v>5</v>
      </c>
      <c r="K251">
        <f t="shared" ca="1" si="31"/>
        <v>0</v>
      </c>
    </row>
    <row r="252" spans="1:11" x14ac:dyDescent="0.25">
      <c r="A252" s="67">
        <v>245</v>
      </c>
      <c r="B252" s="24">
        <f t="shared" ca="1" si="28"/>
        <v>3.1648720209848137E-3</v>
      </c>
      <c r="D252">
        <f t="shared" ca="1" si="32"/>
        <v>-9.1136407691449803E-2</v>
      </c>
      <c r="F252">
        <f t="shared" ca="1" si="29"/>
        <v>0</v>
      </c>
      <c r="G252">
        <f t="shared" ca="1" si="33"/>
        <v>0</v>
      </c>
      <c r="H252">
        <f t="shared" ca="1" si="34"/>
        <v>0</v>
      </c>
      <c r="I252">
        <f t="shared" ca="1" si="30"/>
        <v>0</v>
      </c>
      <c r="J252">
        <f ca="1">SUM($I$8:$I252)</f>
        <v>5</v>
      </c>
      <c r="K252">
        <f t="shared" ca="1" si="31"/>
        <v>0</v>
      </c>
    </row>
    <row r="253" spans="1:11" x14ac:dyDescent="0.25">
      <c r="A253" s="67">
        <v>246</v>
      </c>
      <c r="B253" s="24">
        <f t="shared" ca="1" si="28"/>
        <v>2.5208894601330776E-3</v>
      </c>
      <c r="D253">
        <f t="shared" ca="1" si="32"/>
        <v>-7.4750633434874716E-2</v>
      </c>
      <c r="F253">
        <f t="shared" ca="1" si="29"/>
        <v>0</v>
      </c>
      <c r="G253">
        <f t="shared" ca="1" si="33"/>
        <v>0</v>
      </c>
      <c r="H253">
        <f t="shared" ca="1" si="34"/>
        <v>0</v>
      </c>
      <c r="I253">
        <f t="shared" ca="1" si="30"/>
        <v>0</v>
      </c>
      <c r="J253">
        <f ca="1">SUM($I$8:$I253)</f>
        <v>5</v>
      </c>
      <c r="K253">
        <f t="shared" ca="1" si="31"/>
        <v>0</v>
      </c>
    </row>
    <row r="254" spans="1:11" x14ac:dyDescent="0.25">
      <c r="A254" s="67">
        <v>247</v>
      </c>
      <c r="B254" s="24">
        <f t="shared" ca="1" si="28"/>
        <v>1.9979289693246032E-3</v>
      </c>
      <c r="D254">
        <f t="shared" ca="1" si="32"/>
        <v>-6.0985376494612276E-2</v>
      </c>
      <c r="F254">
        <f t="shared" ca="1" si="29"/>
        <v>0</v>
      </c>
      <c r="G254">
        <f t="shared" ca="1" si="33"/>
        <v>0</v>
      </c>
      <c r="H254">
        <f t="shared" ca="1" si="34"/>
        <v>0</v>
      </c>
      <c r="I254">
        <f t="shared" ca="1" si="30"/>
        <v>0</v>
      </c>
      <c r="J254">
        <f ca="1">SUM($I$8:$I254)</f>
        <v>5</v>
      </c>
      <c r="K254">
        <f t="shared" ca="1" si="31"/>
        <v>0</v>
      </c>
    </row>
    <row r="255" spans="1:11" x14ac:dyDescent="0.25">
      <c r="A255" s="67">
        <v>248</v>
      </c>
      <c r="B255" s="24">
        <f t="shared" ca="1" si="28"/>
        <v>1.5755597081606582E-3</v>
      </c>
      <c r="D255">
        <f t="shared" ca="1" si="32"/>
        <v>-4.9491735835429276E-2</v>
      </c>
      <c r="F255">
        <f t="shared" ca="1" si="29"/>
        <v>0</v>
      </c>
      <c r="G255">
        <f t="shared" ca="1" si="33"/>
        <v>0</v>
      </c>
      <c r="H255">
        <f t="shared" ca="1" si="34"/>
        <v>0</v>
      </c>
      <c r="I255">
        <f t="shared" ca="1" si="30"/>
        <v>0</v>
      </c>
      <c r="J255">
        <f ca="1">SUM($I$8:$I255)</f>
        <v>5</v>
      </c>
      <c r="K255">
        <f t="shared" ca="1" si="31"/>
        <v>0</v>
      </c>
    </row>
    <row r="256" spans="1:11" x14ac:dyDescent="0.25">
      <c r="A256" s="67">
        <v>249</v>
      </c>
      <c r="B256" s="24">
        <f t="shared" ca="1" si="28"/>
        <v>1.2362840291499299E-3</v>
      </c>
      <c r="D256">
        <f t="shared" ca="1" si="32"/>
        <v>-3.9952463178876491E-2</v>
      </c>
      <c r="F256">
        <f t="shared" ca="1" si="29"/>
        <v>0</v>
      </c>
      <c r="G256">
        <f t="shared" ca="1" si="33"/>
        <v>0</v>
      </c>
      <c r="H256">
        <f t="shared" ca="1" si="34"/>
        <v>0</v>
      </c>
      <c r="I256">
        <f t="shared" ca="1" si="30"/>
        <v>0</v>
      </c>
      <c r="J256">
        <f ca="1">SUM($I$8:$I256)</f>
        <v>5</v>
      </c>
      <c r="K256">
        <f t="shared" ca="1" si="31"/>
        <v>0</v>
      </c>
    </row>
    <row r="257" spans="1:11" x14ac:dyDescent="0.25">
      <c r="A257" s="67">
        <v>250</v>
      </c>
      <c r="B257" s="24">
        <f t="shared" ca="1" si="28"/>
        <v>9.6522867334191071E-4</v>
      </c>
      <c r="D257">
        <f t="shared" ca="1" si="32"/>
        <v>-3.2082307172045889E-2</v>
      </c>
      <c r="F257">
        <f t="shared" ca="1" si="29"/>
        <v>0</v>
      </c>
      <c r="G257">
        <f t="shared" ca="1" si="33"/>
        <v>0</v>
      </c>
      <c r="H257">
        <f t="shared" ca="1" si="34"/>
        <v>0</v>
      </c>
      <c r="I257">
        <f t="shared" ca="1" si="30"/>
        <v>0</v>
      </c>
      <c r="J257">
        <f ca="1">SUM($I$8:$I257)</f>
        <v>5</v>
      </c>
      <c r="K257">
        <f t="shared" ca="1" si="31"/>
        <v>0</v>
      </c>
    </row>
    <row r="258" spans="1:11" x14ac:dyDescent="0.25">
      <c r="A258" s="67">
        <v>251</v>
      </c>
      <c r="B258" s="24">
        <f t="shared" ca="1" si="28"/>
        <v>7.4984366564787106E-4</v>
      </c>
      <c r="D258">
        <f t="shared" ca="1" si="32"/>
        <v>-2.5924247688155041E-2</v>
      </c>
      <c r="F258">
        <f t="shared" ca="1" si="29"/>
        <v>0</v>
      </c>
      <c r="G258">
        <f t="shared" ca="1" si="33"/>
        <v>0</v>
      </c>
      <c r="H258">
        <f t="shared" ca="1" si="34"/>
        <v>0</v>
      </c>
      <c r="I258">
        <f t="shared" ca="1" si="30"/>
        <v>0</v>
      </c>
      <c r="J258">
        <f ca="1">SUM($I$8:$I258)</f>
        <v>5</v>
      </c>
      <c r="K258">
        <f t="shared" ca="1" si="31"/>
        <v>0</v>
      </c>
    </row>
    <row r="259" spans="1:11" x14ac:dyDescent="0.25">
      <c r="A259" s="67">
        <v>252</v>
      </c>
      <c r="B259" s="24">
        <f t="shared" ca="1" si="28"/>
        <v>5.7961523309547273E-4</v>
      </c>
      <c r="D259">
        <f t="shared" ca="1" si="32"/>
        <v>-2.1032130955412627E-2</v>
      </c>
      <c r="F259">
        <f t="shared" ca="1" si="29"/>
        <v>0</v>
      </c>
      <c r="G259">
        <f t="shared" ca="1" si="33"/>
        <v>0</v>
      </c>
      <c r="H259">
        <f t="shared" ca="1" si="34"/>
        <v>0</v>
      </c>
      <c r="I259">
        <f t="shared" ca="1" si="30"/>
        <v>0</v>
      </c>
      <c r="J259">
        <f ca="1">SUM($I$8:$I259)</f>
        <v>5</v>
      </c>
      <c r="K259">
        <f t="shared" ca="1" si="31"/>
        <v>0</v>
      </c>
    </row>
    <row r="260" spans="1:11" x14ac:dyDescent="0.25">
      <c r="A260" s="67">
        <v>253</v>
      </c>
      <c r="B260" s="24">
        <f t="shared" ca="1" si="28"/>
        <v>4.4579726687875499E-4</v>
      </c>
      <c r="D260">
        <f t="shared" ca="1" si="32"/>
        <v>-1.7191418626030644E-2</v>
      </c>
      <c r="F260">
        <f t="shared" ca="1" si="29"/>
        <v>0</v>
      </c>
      <c r="G260">
        <f t="shared" ca="1" si="33"/>
        <v>0</v>
      </c>
      <c r="H260">
        <f t="shared" ca="1" si="34"/>
        <v>0</v>
      </c>
      <c r="I260">
        <f t="shared" ca="1" si="30"/>
        <v>0</v>
      </c>
      <c r="J260">
        <f ca="1">SUM($I$8:$I260)</f>
        <v>5</v>
      </c>
      <c r="K260">
        <f t="shared" ca="1" si="31"/>
        <v>0</v>
      </c>
    </row>
    <row r="261" spans="1:11" x14ac:dyDescent="0.25">
      <c r="A261" s="67">
        <v>254</v>
      </c>
      <c r="B261" s="24">
        <f t="shared" ca="1" si="28"/>
        <v>3.4116428131637615E-4</v>
      </c>
      <c r="D261">
        <f t="shared" ca="1" si="32"/>
        <v>-1.3921988189290352E-2</v>
      </c>
      <c r="F261">
        <f t="shared" ca="1" si="29"/>
        <v>0</v>
      </c>
      <c r="G261">
        <f t="shared" ca="1" si="33"/>
        <v>0</v>
      </c>
      <c r="H261">
        <f t="shared" ca="1" si="34"/>
        <v>0</v>
      </c>
      <c r="I261">
        <f t="shared" ca="1" si="30"/>
        <v>0</v>
      </c>
      <c r="J261">
        <f ca="1">SUM($I$8:$I261)</f>
        <v>5</v>
      </c>
      <c r="K261">
        <f t="shared" ca="1" si="31"/>
        <v>0</v>
      </c>
    </row>
    <row r="262" spans="1:11" x14ac:dyDescent="0.25">
      <c r="A262" s="67">
        <v>255</v>
      </c>
      <c r="B262" s="24">
        <f t="shared" ca="1" si="28"/>
        <v>2.597875000165202E-4</v>
      </c>
      <c r="D262">
        <f t="shared" ca="1" si="32"/>
        <v>-1.1142398636354784E-2</v>
      </c>
      <c r="F262">
        <f t="shared" ca="1" si="29"/>
        <v>0</v>
      </c>
      <c r="G262">
        <f t="shared" ca="1" si="33"/>
        <v>0</v>
      </c>
      <c r="H262">
        <f t="shared" ca="1" si="34"/>
        <v>0</v>
      </c>
      <c r="I262">
        <f t="shared" ca="1" si="30"/>
        <v>0</v>
      </c>
      <c r="J262">
        <f ca="1">SUM($I$8:$I262)</f>
        <v>5</v>
      </c>
      <c r="K262">
        <f t="shared" ca="1" si="31"/>
        <v>0</v>
      </c>
    </row>
    <row r="263" spans="1:11" x14ac:dyDescent="0.25">
      <c r="A263" s="67">
        <v>256</v>
      </c>
      <c r="B263" s="24">
        <f t="shared" ca="1" si="28"/>
        <v>1.9683461892259509E-4</v>
      </c>
      <c r="D263">
        <f t="shared" ca="1" si="32"/>
        <v>-8.7779571392948633E-3</v>
      </c>
      <c r="F263">
        <f t="shared" ca="1" si="29"/>
        <v>0</v>
      </c>
      <c r="G263">
        <f t="shared" ca="1" si="33"/>
        <v>0</v>
      </c>
      <c r="H263">
        <f t="shared" ca="1" si="34"/>
        <v>0</v>
      </c>
      <c r="I263">
        <f t="shared" ca="1" si="30"/>
        <v>0</v>
      </c>
      <c r="J263">
        <f ca="1">SUM($I$8:$I263)</f>
        <v>5</v>
      </c>
      <c r="K263">
        <f t="shared" ca="1" si="31"/>
        <v>0</v>
      </c>
    </row>
  </sheetData>
  <sheetProtection selectLockedCells="1" selectUnlockedCells="1"/>
  <conditionalFormatting sqref="F8:I26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{4550F408-4769-4370-BFDD-E917C84DDDA0}</x14:id>
        </ext>
      </extLst>
    </cfRule>
  </conditionalFormatting>
  <conditionalFormatting sqref="I9:I26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{54E535BB-CB7D-46DD-8BA0-CA6ED4FC7A42}</x14:id>
        </ext>
      </extLst>
    </cfRule>
  </conditionalFormatting>
  <conditionalFormatting sqref="K9:K263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{F5091FAC-86F3-4B09-AA06-55F38899810C}</x14:id>
        </ext>
      </extLst>
    </cfRule>
  </conditionalFormatting>
  <conditionalFormatting sqref="K3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{AFF07E73-ED60-472A-9DF8-9FBB7991CC18}</x14:id>
        </ext>
      </extLst>
    </cfRule>
  </conditionalFormatting>
  <conditionalFormatting sqref="K9:K5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{35148E0F-4FC6-40CB-8C80-A41275AF6605}</x14:id>
        </ext>
      </extLst>
    </cfRule>
  </conditionalFormatting>
  <conditionalFormatting sqref="K18">
    <cfRule type="cellIs" dxfId="3" priority="4" operator="equal">
      <formula>1</formula>
    </cfRule>
  </conditionalFormatting>
  <conditionalFormatting sqref="K1:K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K39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50F408-4769-4370-BFDD-E917C84DD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F8:I263</xm:sqref>
        </x14:conditionalFormatting>
        <x14:conditionalFormatting xmlns:xm="http://schemas.microsoft.com/office/excel/2006/main">
          <x14:cfRule type="dataBar" id="{54E535BB-CB7D-46DD-8BA0-CA6ED4FC7A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I9:I263</xm:sqref>
        </x14:conditionalFormatting>
        <x14:conditionalFormatting xmlns:xm="http://schemas.microsoft.com/office/excel/2006/main">
          <x14:cfRule type="dataBar" id="{F5091FAC-86F3-4B09-AA06-55F388998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K9:K263</xm:sqref>
        </x14:conditionalFormatting>
        <x14:conditionalFormatting xmlns:xm="http://schemas.microsoft.com/office/excel/2006/main">
          <x14:cfRule type="dataBar" id="{AFF07E73-ED60-472A-9DF8-9FBB7991C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</xm:sqref>
        </x14:conditionalFormatting>
        <x14:conditionalFormatting xmlns:xm="http://schemas.microsoft.com/office/excel/2006/main">
          <x14:cfRule type="dataBar" id="{35148E0F-4FC6-40CB-8C80-A41275AF6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K9:K52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89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IF(A6=0,"",INDIRECT("Sheet1!A"&amp;Sheet1!AE$16+A6))</f>
        <v/>
      </c>
      <c r="C6" s="33" t="e">
        <f ca="1">LN(INDIRECT("Sheet1!b"&amp;Sheet1!AE$16+A6))</f>
        <v>#REF!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IF(A7=0,"",INDIRECT("Sheet1!A"&amp;Sheet1!AE$16+A7))</f>
        <v/>
      </c>
      <c r="C7" s="33" t="e">
        <f ca="1">LN(INDIRECT("Sheet1!b"&amp;Sheet1!AE$16+A7))</f>
        <v>#REF!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 t="e">
        <f ca="1">EXP(B43-B41*(B42/(2*B41))^2)</f>
        <v>#REF!</v>
      </c>
      <c r="M7" t="s">
        <v>79</v>
      </c>
    </row>
    <row r="8" spans="1:13" x14ac:dyDescent="0.25">
      <c r="A8">
        <f>IF(Sheet1!L5=0,0,Sheet1!L4)</f>
        <v>-6</v>
      </c>
      <c r="B8" s="33" t="e">
        <f ca="1">IF(A8=0,"",INDIRECT("Sheet1!A"&amp;Sheet1!AE$16+A8))</f>
        <v>#REF!</v>
      </c>
      <c r="C8" s="33" t="e">
        <f ca="1">LN(INDIRECT("Sheet1!b"&amp;Sheet1!AE$16+A8))</f>
        <v>#REF!</v>
      </c>
      <c r="D8" s="33" t="e">
        <f t="shared" ca="1" si="3"/>
        <v>#REF!</v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6" t="s">
        <v>21</v>
      </c>
      <c r="L8" s="37" t="e">
        <f ca="1">-B42/(2*B41)</f>
        <v>#REF!</v>
      </c>
      <c r="M8" t="s">
        <v>80</v>
      </c>
    </row>
    <row r="9" spans="1:13" x14ac:dyDescent="0.25">
      <c r="A9">
        <f>IF(Sheet1!M5=0,0,Sheet1!M4)</f>
        <v>-5</v>
      </c>
      <c r="B9" s="33" t="e">
        <f ca="1">IF(A9=0,"",INDIRECT("Sheet1!A"&amp;Sheet1!AE$16+A9))</f>
        <v>#REF!</v>
      </c>
      <c r="C9" s="33" t="e">
        <f ca="1">LN(INDIRECT("Sheet1!b"&amp;Sheet1!AE$16+A9))</f>
        <v>#REF!</v>
      </c>
      <c r="D9" s="33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8" t="s">
        <v>22</v>
      </c>
      <c r="L9" s="39" t="e">
        <f ca="1">2.35703/(SQRT(2)*SQRT(-B41))</f>
        <v>#REF!</v>
      </c>
      <c r="M9" t="s">
        <v>81</v>
      </c>
    </row>
    <row r="10" spans="1:13" x14ac:dyDescent="0.25">
      <c r="A10">
        <f>IF(Sheet1!N5=0,0,Sheet1!N4)</f>
        <v>-4</v>
      </c>
      <c r="B10" s="33" t="e">
        <f ca="1">IF(A10=0,"",INDIRECT("Sheet1!A"&amp;Sheet1!AE$16+A10))</f>
        <v>#REF!</v>
      </c>
      <c r="C10" s="33" t="e">
        <f ca="1">LN(INDIRECT("Sheet1!b"&amp;Sheet1!AE$16+A10))</f>
        <v>#REF!</v>
      </c>
      <c r="D10" s="33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3" t="e">
        <f ca="1">IF(A11=0,"",INDIRECT("Sheet1!A"&amp;Sheet1!AE$16+A11))</f>
        <v>#REF!</v>
      </c>
      <c r="C11" s="33" t="e">
        <f ca="1">LN(INDIRECT("Sheet1!b"&amp;Sheet1!AE$16+A11))</f>
        <v>#REF!</v>
      </c>
      <c r="D11" s="33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3" t="e">
        <f ca="1">IF(A12=0,"",INDIRECT("Sheet1!A"&amp;Sheet1!AE$16+A12))</f>
        <v>#REF!</v>
      </c>
      <c r="C12" s="33" t="e">
        <f ca="1">LN(INDIRECT("Sheet1!b"&amp;Sheet1!AE$16+A12))</f>
        <v>#REF!</v>
      </c>
      <c r="D12" s="33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3" t="e">
        <f ca="1">IF(A13=0,"",INDIRECT("Sheet1!A"&amp;Sheet1!AE$16+A13))</f>
        <v>#REF!</v>
      </c>
      <c r="C13" s="33" t="e">
        <f ca="1">LN(INDIRECT("Sheet1!b"&amp;Sheet1!AE$16+A13))</f>
        <v>#REF!</v>
      </c>
      <c r="D13" s="33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23</v>
      </c>
    </row>
    <row r="14" spans="1:13" x14ac:dyDescent="0.25">
      <c r="A14">
        <f>IF(Sheet1!R5=0,0,Sheet1!R4)</f>
        <v>0</v>
      </c>
      <c r="B14" s="33" t="e">
        <f ca="1">INDIRECT("Sheet1!A"&amp;Sheet1!AE$16+A14)</f>
        <v>#REF!</v>
      </c>
      <c r="C14" s="33" t="e">
        <f ca="1">LN(INDIRECT("Sheet1!b"&amp;Sheet1!AE$16+A14))</f>
        <v>#REF!</v>
      </c>
      <c r="D14" s="33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IF(A15=0,"",INDIRECT("Sheet1!A"&amp;Sheet1!AE$16+A15))</f>
        <v>0</v>
      </c>
      <c r="C15" s="33" t="e">
        <f ca="1">LN(INDIRECT("Sheet1!b"&amp;Sheet1!AE$16+A15))</f>
        <v>#VALUE!</v>
      </c>
      <c r="D15" s="33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IF(A16=0,"",INDIRECT("Sheet1!A"&amp;Sheet1!AE$16+A16))</f>
        <v>0</v>
      </c>
      <c r="C16" s="33" t="e">
        <f ca="1">LN(INDIRECT("Sheet1!b"&amp;Sheet1!AE$16+A16))</f>
        <v>#VALUE!</v>
      </c>
      <c r="D16" s="33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 t="str">
        <f ca="1">IF(A17=0,"",INDIRECT("Sheet1!A"&amp;Sheet1!AE$16+A17))</f>
        <v>Amplitude threshold</v>
      </c>
      <c r="C17" s="33">
        <f ca="1">LN(INDIRECT("Sheet1!b"&amp;Sheet1!AE$16+A17))</f>
        <v>-0.916290731874155</v>
      </c>
      <c r="D17" s="33">
        <f t="shared" ca="1" si="3"/>
        <v>-0.916290731874155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IF(A18=0,"",INDIRECT("Sheet1!A"&amp;Sheet1!AE$16+A18))</f>
        <v>0</v>
      </c>
      <c r="C18" s="33" t="e">
        <f ca="1">LN(INDIRECT("Sheet1!b"&amp;Sheet1!AE$16+A18))</f>
        <v>#NUM!</v>
      </c>
      <c r="D18" s="33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IF(A19=0,"",INDIRECT("Sheet1!A"&amp;Sheet1!AE$16+A19))</f>
        <v>0</v>
      </c>
      <c r="C19" s="33" t="e">
        <f ca="1">LN(INDIRECT("Sheet1!b"&amp;Sheet1!AE$16+A19))</f>
        <v>#NUM!</v>
      </c>
      <c r="D19" s="33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6</v>
      </c>
      <c r="B20" s="33" t="str">
        <f ca="1">IF(A20=0,"",INDIRECT("Sheet1!A"&amp;Sheet1!AE$16+A20))</f>
        <v>Original</v>
      </c>
      <c r="C20" s="33" t="e">
        <f ca="1">LN(INDIRECT("Sheet1!b"&amp;Sheet1!AE$16+A20))</f>
        <v>#VALUE!</v>
      </c>
      <c r="D20" s="33" t="e">
        <f t="shared" ca="1" si="3"/>
        <v>#VALUE!</v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3" t="str">
        <f ca="1">IF(A21=0,"",INDIRECT("Sheet1!A"&amp;Sheet1!AE$16+A21))</f>
        <v/>
      </c>
      <c r="C21" s="33" t="e">
        <f ca="1">LN(INDIRECT("Sheet1!b"&amp;Sheet1!AE$16+A21))</f>
        <v>#REF!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IF(A22=0,"",INDIRECT("Sheet1!A"&amp;Sheet1!AE$16+A22))</f>
        <v/>
      </c>
      <c r="C22" s="33" t="e">
        <f ca="1">LN(INDIRECT("Sheet1!b"&amp;Sheet1!AE$16+A22))</f>
        <v>#REF!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 t="e">
        <f ca="1">SUM(B6:B35)</f>
        <v>#REF!</v>
      </c>
      <c r="C37" s="40" t="e">
        <f ca="1">SUM(D6:D35)</f>
        <v>#REF!</v>
      </c>
      <c r="D37" s="40"/>
      <c r="E37" s="51">
        <f ca="1">SUM(E6:E35)</f>
        <v>0</v>
      </c>
      <c r="F37" s="51">
        <f ca="1">SUM(F6:F35)</f>
        <v>0</v>
      </c>
      <c r="G37" s="52">
        <f ca="1">SUM(G6:G35)</f>
        <v>0</v>
      </c>
      <c r="H37" s="53">
        <f ca="1">SUM(H6:H35)</f>
        <v>0</v>
      </c>
      <c r="I37" s="53">
        <f ca="1">SUM(I6:I35)</f>
        <v>0</v>
      </c>
    </row>
    <row r="38" spans="1:11" ht="26.25" x14ac:dyDescent="0.25">
      <c r="A38" s="47" t="s">
        <v>30</v>
      </c>
      <c r="B38" s="40">
        <f ca="1">COUNT(B7:B22)</f>
        <v>4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 t="e">
        <f ca="1">n*F37*H37+2*B37*F37*G37-F37^3-B37^2*H37-n*G37^2</f>
        <v>#REF!</v>
      </c>
      <c r="C40" s="40"/>
      <c r="D40" s="40"/>
      <c r="E40" s="40"/>
      <c r="F40" s="40"/>
    </row>
    <row r="41" spans="1:11" ht="15.75" x14ac:dyDescent="0.25">
      <c r="A41" s="42" t="s">
        <v>32</v>
      </c>
      <c r="B41" s="49" t="e">
        <f ca="1">(n*F37*I37+B37*G37*C37+B37*F37*E37-F37^2*C37-B37^2*I37-n*G37*E37)/B40</f>
        <v>#REF!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 t="e">
        <f ca="1">(n*H37*E37+B37*F37*I37+F37*G37*C37-F37^2*E37-B37*H37*C37-n*G37*I37)/B40</f>
        <v>#REF!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 t="e">
        <f ca="1">(F37*H37*C37+F37*G37*E37+B37*G37*I37-F37^2*I37-B37*H37*E37-G37^2*C37)/B40</f>
        <v>#REF!</v>
      </c>
      <c r="C43" s="40" t="s">
        <v>36</v>
      </c>
      <c r="D43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90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IF(A6=0,"",INDIRECT("Sheet1!A"&amp;Sheet1!AE$17+A6))</f>
        <v/>
      </c>
      <c r="C6" s="33" t="e">
        <f ca="1">LN(INDIRECT("Sheet1!b"&amp;Sheet1!AE$17+A6))</f>
        <v>#REF!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IF(A7=0,"",INDIRECT("Sheet1!A"&amp;Sheet1!AE$17+A7))</f>
        <v/>
      </c>
      <c r="C7" s="33" t="e">
        <f ca="1">LN(INDIRECT("Sheet1!b"&amp;Sheet1!AE$17+A7))</f>
        <v>#REF!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 t="e">
        <f ca="1">EXP(B43-B41*(B42/(2*B41))^2)</f>
        <v>#REF!</v>
      </c>
      <c r="M7" t="s">
        <v>79</v>
      </c>
    </row>
    <row r="8" spans="1:13" x14ac:dyDescent="0.25">
      <c r="A8">
        <f>IF(Sheet1!L5=0,0,Sheet1!L4)</f>
        <v>-6</v>
      </c>
      <c r="B8" s="33" t="e">
        <f ca="1">IF(A8=0,"",INDIRECT("Sheet1!A"&amp;Sheet1!AE$17+A8))</f>
        <v>#REF!</v>
      </c>
      <c r="C8" s="33" t="e">
        <f ca="1">LN(INDIRECT("Sheet1!b"&amp;Sheet1!AE$17+A8))</f>
        <v>#REF!</v>
      </c>
      <c r="D8" s="33" t="e">
        <f t="shared" ca="1" si="3"/>
        <v>#REF!</v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6" t="s">
        <v>21</v>
      </c>
      <c r="L8" s="37" t="e">
        <f ca="1">-B42/(2*B41)</f>
        <v>#REF!</v>
      </c>
      <c r="M8" t="s">
        <v>80</v>
      </c>
    </row>
    <row r="9" spans="1:13" x14ac:dyDescent="0.25">
      <c r="A9">
        <f>IF(Sheet1!M5=0,0,Sheet1!M4)</f>
        <v>-5</v>
      </c>
      <c r="B9" s="33" t="e">
        <f ca="1">IF(A9=0,"",INDIRECT("Sheet1!A"&amp;Sheet1!AE$17+A9))</f>
        <v>#REF!</v>
      </c>
      <c r="C9" s="33" t="e">
        <f ca="1">LN(INDIRECT("Sheet1!b"&amp;Sheet1!AE$17+A9))</f>
        <v>#REF!</v>
      </c>
      <c r="D9" s="33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8" t="s">
        <v>22</v>
      </c>
      <c r="L9" s="39" t="e">
        <f ca="1">2.35703/(SQRT(2)*SQRT(-B41))</f>
        <v>#REF!</v>
      </c>
      <c r="M9" t="s">
        <v>81</v>
      </c>
    </row>
    <row r="10" spans="1:13" x14ac:dyDescent="0.25">
      <c r="A10">
        <f>IF(Sheet1!N5=0,0,Sheet1!N4)</f>
        <v>-4</v>
      </c>
      <c r="B10" s="33" t="e">
        <f ca="1">IF(A10=0,"",INDIRECT("Sheet1!A"&amp;Sheet1!AE$17+A10))</f>
        <v>#REF!</v>
      </c>
      <c r="C10" s="33" t="e">
        <f ca="1">LN(INDIRECT("Sheet1!b"&amp;Sheet1!AE$17+A10))</f>
        <v>#REF!</v>
      </c>
      <c r="D10" s="33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3" t="e">
        <f ca="1">IF(A11=0,"",INDIRECT("Sheet1!A"&amp;Sheet1!AE$17+A11))</f>
        <v>#REF!</v>
      </c>
      <c r="C11" s="33" t="e">
        <f ca="1">LN(INDIRECT("Sheet1!b"&amp;Sheet1!AE$17+A11))</f>
        <v>#REF!</v>
      </c>
      <c r="D11" s="33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3" t="e">
        <f ca="1">IF(A12=0,"",INDIRECT("Sheet1!A"&amp;Sheet1!AE$17+A12))</f>
        <v>#REF!</v>
      </c>
      <c r="C12" s="33" t="e">
        <f ca="1">LN(INDIRECT("Sheet1!b"&amp;Sheet1!AE$17+A12))</f>
        <v>#REF!</v>
      </c>
      <c r="D12" s="33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3" t="e">
        <f ca="1">IF(A13=0,"",INDIRECT("Sheet1!A"&amp;Sheet1!AE$17+A13))</f>
        <v>#REF!</v>
      </c>
      <c r="C13" s="33" t="e">
        <f ca="1">LN(INDIRECT("Sheet1!b"&amp;Sheet1!AE$17+A13))</f>
        <v>#REF!</v>
      </c>
      <c r="D13" s="33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23</v>
      </c>
    </row>
    <row r="14" spans="1:13" x14ac:dyDescent="0.25">
      <c r="A14">
        <f>IF(Sheet1!R5=0,0,Sheet1!R4)</f>
        <v>0</v>
      </c>
      <c r="B14" s="33" t="e">
        <f ca="1">INDIRECT("Sheet1!A"&amp;Sheet1!AE$17+A14)</f>
        <v>#REF!</v>
      </c>
      <c r="C14" s="33" t="e">
        <f ca="1">LN(INDIRECT("Sheet1!b"&amp;Sheet1!AE$17+A14))</f>
        <v>#REF!</v>
      </c>
      <c r="D14" s="33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IF(A15=0,"",INDIRECT("Sheet1!A"&amp;Sheet1!AE$17+A15))</f>
        <v>0</v>
      </c>
      <c r="C15" s="33" t="e">
        <f ca="1">LN(INDIRECT("Sheet1!b"&amp;Sheet1!AE$17+A15))</f>
        <v>#VALUE!</v>
      </c>
      <c r="D15" s="33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IF(A16=0,"",INDIRECT("Sheet1!A"&amp;Sheet1!AE$17+A16))</f>
        <v>0</v>
      </c>
      <c r="C16" s="33" t="e">
        <f ca="1">LN(INDIRECT("Sheet1!b"&amp;Sheet1!AE$17+A16))</f>
        <v>#VALUE!</v>
      </c>
      <c r="D16" s="33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 t="str">
        <f ca="1">IF(A17=0,"",INDIRECT("Sheet1!A"&amp;Sheet1!AE$17+A17))</f>
        <v>Amplitude threshold</v>
      </c>
      <c r="C17" s="33">
        <f ca="1">LN(INDIRECT("Sheet1!b"&amp;Sheet1!AE$17+A17))</f>
        <v>-0.916290731874155</v>
      </c>
      <c r="D17" s="33">
        <f t="shared" ca="1" si="3"/>
        <v>-0.916290731874155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IF(A18=0,"",INDIRECT("Sheet1!A"&amp;Sheet1!AE$17+A18))</f>
        <v>0</v>
      </c>
      <c r="C18" s="33" t="e">
        <f ca="1">LN(INDIRECT("Sheet1!b"&amp;Sheet1!AE$17+A18))</f>
        <v>#NUM!</v>
      </c>
      <c r="D18" s="33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IF(A19=0,"",INDIRECT("Sheet1!A"&amp;Sheet1!AE$17+A19))</f>
        <v>0</v>
      </c>
      <c r="C19" s="33" t="e">
        <f ca="1">LN(INDIRECT("Sheet1!b"&amp;Sheet1!AE$17+A19))</f>
        <v>#NUM!</v>
      </c>
      <c r="D19" s="33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6</v>
      </c>
      <c r="B20" s="33" t="str">
        <f ca="1">IF(A20=0,"",INDIRECT("Sheet1!A"&amp;Sheet1!AE$17+A20))</f>
        <v>Original</v>
      </c>
      <c r="C20" s="33" t="e">
        <f ca="1">LN(INDIRECT("Sheet1!b"&amp;Sheet1!AE$17+A20))</f>
        <v>#VALUE!</v>
      </c>
      <c r="D20" s="33" t="e">
        <f t="shared" ca="1" si="3"/>
        <v>#VALUE!</v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3" t="str">
        <f ca="1">IF(A21=0,"",INDIRECT("Sheet1!A"&amp;Sheet1!AE$17+A21))</f>
        <v/>
      </c>
      <c r="C21" s="33" t="e">
        <f ca="1">LN(INDIRECT("Sheet1!b"&amp;Sheet1!AE$17+A21))</f>
        <v>#REF!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IF(A22=0,"",INDIRECT("Sheet1!A"&amp;Sheet1!AE$17+A22))</f>
        <v/>
      </c>
      <c r="C22" s="33" t="e">
        <f ca="1">LN(INDIRECT("Sheet1!b"&amp;Sheet1!AE$17+A22))</f>
        <v>#REF!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 t="e">
        <f ca="1">SUM(B6:B35)</f>
        <v>#REF!</v>
      </c>
      <c r="C37" s="40" t="e">
        <f ca="1">SUM(D6:D35)</f>
        <v>#REF!</v>
      </c>
      <c r="D37" s="40"/>
      <c r="E37" s="51">
        <f ca="1">SUM(E6:E35)</f>
        <v>0</v>
      </c>
      <c r="F37" s="51">
        <f ca="1">SUM(F6:F35)</f>
        <v>0</v>
      </c>
      <c r="G37" s="52">
        <f ca="1">SUM(G6:G35)</f>
        <v>0</v>
      </c>
      <c r="H37" s="53">
        <f ca="1">SUM(H6:H35)</f>
        <v>0</v>
      </c>
      <c r="I37" s="53">
        <f ca="1">SUM(I6:I35)</f>
        <v>0</v>
      </c>
    </row>
    <row r="38" spans="1:11" ht="26.25" x14ac:dyDescent="0.25">
      <c r="A38" s="47" t="s">
        <v>30</v>
      </c>
      <c r="B38" s="40">
        <f ca="1">COUNT(B7:B22)</f>
        <v>4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 t="e">
        <f ca="1">n*F37*H37+2*B37*F37*G37-F37^3-B37^2*H37-n*G37^2</f>
        <v>#REF!</v>
      </c>
      <c r="C40" s="40"/>
      <c r="D40" s="40"/>
      <c r="E40" s="40"/>
      <c r="F40" s="40"/>
    </row>
    <row r="41" spans="1:11" ht="15.75" x14ac:dyDescent="0.25">
      <c r="A41" s="42" t="s">
        <v>32</v>
      </c>
      <c r="B41" s="49" t="e">
        <f ca="1">(n*F37*I37+B37*G37*C37+B37*F37*E37-F37^2*C37-B37^2*I37-n*G37*E37)/B40</f>
        <v>#REF!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 t="e">
        <f ca="1">(n*H37*E37+B37*F37*I37+F37*G37*C37-F37^2*E37-B37*H37*C37-n*G37*I37)/B40</f>
        <v>#REF!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 t="e">
        <f ca="1">(F37*H37*C37+F37*G37*E37+B37*G37*I37-F37^2*I37-B37*H37*E37-G37^2*C37)/B40</f>
        <v>#REF!</v>
      </c>
      <c r="C43" s="40" t="s">
        <v>36</v>
      </c>
      <c r="D43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7" zoomScaleNormal="100" workbookViewId="0">
      <selection activeCell="B38" sqref="B38"/>
    </sheetView>
  </sheetViews>
  <sheetFormatPr defaultRowHeight="15" x14ac:dyDescent="0.25"/>
  <cols>
    <col min="1" max="1" width="7.85546875" customWidth="1"/>
    <col min="2" max="2" width="9.42578125" customWidth="1"/>
    <col min="5" max="6" width="9.28515625" bestFit="1" customWidth="1"/>
    <col min="7" max="7" width="9.42578125" bestFit="1" customWidth="1"/>
    <col min="8" max="8" width="10.42578125" bestFit="1" customWidth="1"/>
    <col min="9" max="9" width="9.28515625" bestFit="1" customWidth="1"/>
    <col min="12" max="12" width="10.140625" customWidth="1"/>
    <col min="13" max="13" width="10.85546875" customWidth="1"/>
  </cols>
  <sheetData>
    <row r="1" spans="1:13" ht="15.75" x14ac:dyDescent="0.25">
      <c r="A1" s="28" t="s">
        <v>75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IF(A6=0,"",INDIRECT("Sheet1!A"&amp;Sheet1!AE$8+A6))</f>
        <v/>
      </c>
      <c r="C6" s="33">
        <f ca="1">LN(INDIRECT("Sheet1!b"&amp;Sheet1!AE$8+A6))</f>
        <v>1.4004333254187864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IF(A7=0,"",INDIRECT("Sheet1!A"&amp;Sheet1!AE$8+A7))</f>
        <v/>
      </c>
      <c r="C7" s="33">
        <f ca="1">LN(INDIRECT("Sheet1!b"&amp;Sheet1!AE$8+A7))</f>
        <v>1.4004333254187864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>
        <f ca="1">EXP(CoeffC-a*(b/(2*a))^2)</f>
        <v>4.0569955942107185</v>
      </c>
      <c r="M7" t="s">
        <v>79</v>
      </c>
    </row>
    <row r="8" spans="1:13" x14ac:dyDescent="0.25">
      <c r="A8">
        <f>IF(Sheet1!L5=0,0,Sheet1!L4)</f>
        <v>-6</v>
      </c>
      <c r="B8" s="33">
        <f ca="1">IF(A8=0,"",INDIRECT("Sheet1!A"&amp;Sheet1!AE$8+A8))</f>
        <v>35</v>
      </c>
      <c r="C8" s="33">
        <f ca="1">LN(INDIRECT("Sheet1!b"&amp;Sheet1!AE$8+A8))</f>
        <v>1.3288351030707899</v>
      </c>
      <c r="D8" s="33">
        <f t="shared" ca="1" si="3"/>
        <v>1.3288351030707899</v>
      </c>
      <c r="E8">
        <f ca="1">IF(COUNT(B8:C8)=2,B8*D8,0)</f>
        <v>46.509228607477645</v>
      </c>
      <c r="F8">
        <f t="shared" ca="1" si="5"/>
        <v>1225</v>
      </c>
      <c r="G8">
        <f t="shared" ca="1" si="0"/>
        <v>42875</v>
      </c>
      <c r="H8">
        <f t="shared" ca="1" si="1"/>
        <v>1500625</v>
      </c>
      <c r="I8">
        <f t="shared" ca="1" si="2"/>
        <v>1627.8230012617175</v>
      </c>
      <c r="K8" s="36" t="s">
        <v>21</v>
      </c>
      <c r="L8" s="37">
        <f ca="1">-b/(2*a)</f>
        <v>40.730932158280986</v>
      </c>
      <c r="M8" t="s">
        <v>80</v>
      </c>
    </row>
    <row r="9" spans="1:13" x14ac:dyDescent="0.25">
      <c r="A9">
        <f>IF(Sheet1!M5=0,0,Sheet1!M4)</f>
        <v>-5</v>
      </c>
      <c r="B9" s="33">
        <f ca="1">IF(A9=0,"",INDIRECT("Sheet1!A"&amp;Sheet1!AE$8+A9))</f>
        <v>36</v>
      </c>
      <c r="C9" s="33">
        <f ca="1">LN(INDIRECT("Sheet1!b"&amp;Sheet1!AE$8+A9))</f>
        <v>1.3524477120120086</v>
      </c>
      <c r="D9" s="33">
        <f t="shared" ca="1" si="3"/>
        <v>1.3524477120120086</v>
      </c>
      <c r="E9">
        <f t="shared" ca="1" si="4"/>
        <v>48.688117632432309</v>
      </c>
      <c r="F9">
        <f t="shared" ca="1" si="5"/>
        <v>1296</v>
      </c>
      <c r="G9">
        <f t="shared" ca="1" si="0"/>
        <v>46656</v>
      </c>
      <c r="H9">
        <f t="shared" ca="1" si="1"/>
        <v>1679616</v>
      </c>
      <c r="I9">
        <f t="shared" ca="1" si="2"/>
        <v>1752.7722347675633</v>
      </c>
      <c r="K9" s="38" t="s">
        <v>22</v>
      </c>
      <c r="L9" s="39">
        <f ca="1">2.35703/(SQRT(2)*SQRT(-a))</f>
        <v>36.027941643532131</v>
      </c>
      <c r="M9" t="s">
        <v>81</v>
      </c>
    </row>
    <row r="10" spans="1:13" x14ac:dyDescent="0.25">
      <c r="A10">
        <f>IF(Sheet1!N5=0,0,Sheet1!N4)</f>
        <v>-4</v>
      </c>
      <c r="B10" s="33">
        <f ca="1">IF(A10=0,"",INDIRECT("Sheet1!A"&amp;Sheet1!AE$8+A10))</f>
        <v>37</v>
      </c>
      <c r="C10" s="33">
        <f ca="1">LN(INDIRECT("Sheet1!b"&amp;Sheet1!AE$8+A10))</f>
        <v>1.3713049794377326</v>
      </c>
      <c r="D10" s="33">
        <f t="shared" ca="1" si="3"/>
        <v>1.3713049794377326</v>
      </c>
      <c r="E10">
        <f ca="1">IF(COUNT(B10:C10)=2,B10*D10,0)</f>
        <v>50.738284239196105</v>
      </c>
      <c r="F10">
        <f t="shared" ca="1" si="5"/>
        <v>1369</v>
      </c>
      <c r="G10">
        <f t="shared" ca="1" si="0"/>
        <v>50653</v>
      </c>
      <c r="H10">
        <f t="shared" ca="1" si="1"/>
        <v>1874161</v>
      </c>
      <c r="I10">
        <f t="shared" ca="1" si="2"/>
        <v>1877.3165168502558</v>
      </c>
    </row>
    <row r="11" spans="1:13" x14ac:dyDescent="0.25">
      <c r="A11">
        <f>IF(Sheet1!O5=0,0,Sheet1!O4)</f>
        <v>-3</v>
      </c>
      <c r="B11" s="33">
        <f ca="1">IF(A11=0,"",INDIRECT("Sheet1!A"&amp;Sheet1!AE$8+A11))</f>
        <v>38</v>
      </c>
      <c r="C11" s="33">
        <f ca="1">LN(INDIRECT("Sheet1!b"&amp;Sheet1!AE$8+A11))</f>
        <v>1.385460255878507</v>
      </c>
      <c r="D11" s="33">
        <f t="shared" ca="1" si="3"/>
        <v>1.385460255878507</v>
      </c>
      <c r="E11">
        <f t="shared" ca="1" si="4"/>
        <v>52.647489723383266</v>
      </c>
      <c r="F11">
        <f t="shared" ca="1" si="5"/>
        <v>1444</v>
      </c>
      <c r="G11">
        <f t="shared" ca="1" si="0"/>
        <v>54872</v>
      </c>
      <c r="H11">
        <f t="shared" ca="1" si="1"/>
        <v>2085136</v>
      </c>
      <c r="I11">
        <f t="shared" ca="1" si="2"/>
        <v>2000.6046094885642</v>
      </c>
    </row>
    <row r="12" spans="1:13" x14ac:dyDescent="0.25">
      <c r="A12">
        <f>IF(Sheet1!P5=0,0,Sheet1!P4)</f>
        <v>-2</v>
      </c>
      <c r="B12" s="33">
        <f ca="1">IF(A12=0,"",INDIRECT("Sheet1!A"&amp;Sheet1!AE$8+A12))</f>
        <v>39</v>
      </c>
      <c r="C12" s="33">
        <f ca="1">LN(INDIRECT("Sheet1!b"&amp;Sheet1!AE$8+A12))</f>
        <v>1.3949783073236381</v>
      </c>
      <c r="D12" s="33">
        <f t="shared" ca="1" si="3"/>
        <v>1.3949783073236381</v>
      </c>
      <c r="E12">
        <f t="shared" ca="1" si="4"/>
        <v>54.404153985621889</v>
      </c>
      <c r="F12">
        <f t="shared" ca="1" si="5"/>
        <v>1521</v>
      </c>
      <c r="G12">
        <f t="shared" ca="1" si="0"/>
        <v>59319</v>
      </c>
      <c r="H12">
        <f t="shared" ca="1" si="1"/>
        <v>2313441</v>
      </c>
      <c r="I12">
        <f t="shared" ca="1" si="2"/>
        <v>2121.7620054392537</v>
      </c>
    </row>
    <row r="13" spans="1:13" x14ac:dyDescent="0.25">
      <c r="A13">
        <f>IF(Sheet1!Q5=0,0,Sheet1!Q4)</f>
        <v>-1</v>
      </c>
      <c r="B13" s="33">
        <f ca="1">IF(A13=0,"",INDIRECT("Sheet1!A"&amp;Sheet1!AE$8+A13))</f>
        <v>40</v>
      </c>
      <c r="C13" s="33">
        <f ca="1">LN(INDIRECT("Sheet1!b"&amp;Sheet1!AE$8+A13))</f>
        <v>1.3999376521523421</v>
      </c>
      <c r="D13" s="33">
        <f t="shared" ca="1" si="3"/>
        <v>1.3999376521523421</v>
      </c>
      <c r="E13">
        <f t="shared" ca="1" si="4"/>
        <v>55.997506086093686</v>
      </c>
      <c r="F13">
        <f t="shared" ca="1" si="5"/>
        <v>1600</v>
      </c>
      <c r="G13">
        <f t="shared" ca="1" si="0"/>
        <v>64000</v>
      </c>
      <c r="H13">
        <f t="shared" ca="1" si="1"/>
        <v>2560000</v>
      </c>
      <c r="I13">
        <f t="shared" ca="1" si="2"/>
        <v>2239.9002434437475</v>
      </c>
      <c r="K13" t="s">
        <v>23</v>
      </c>
    </row>
    <row r="14" spans="1:13" x14ac:dyDescent="0.25">
      <c r="A14">
        <f>IF(Sheet1!R5=0,0,Sheet1!R4)</f>
        <v>0</v>
      </c>
      <c r="B14" s="33">
        <f ca="1">INDIRECT("Sheet1!A"&amp;Sheet1!AE$8+A14)</f>
        <v>41</v>
      </c>
      <c r="C14" s="33">
        <f ca="1">LN(INDIRECT("Sheet1!b"&amp;Sheet1!AE$8+A14))</f>
        <v>1.4004333254187864</v>
      </c>
      <c r="D14" s="33">
        <f t="shared" ca="1" si="3"/>
        <v>1.4004333254187864</v>
      </c>
      <c r="E14">
        <f t="shared" ca="1" si="4"/>
        <v>57.417766342170239</v>
      </c>
      <c r="F14">
        <f t="shared" ca="1" si="5"/>
        <v>1681</v>
      </c>
      <c r="G14">
        <f t="shared" ca="1" si="0"/>
        <v>68921</v>
      </c>
      <c r="H14">
        <f t="shared" ca="1" si="1"/>
        <v>2825761</v>
      </c>
      <c r="I14">
        <f t="shared" ca="1" si="2"/>
        <v>2354.1284200289801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IF(A15=0,"",INDIRECT("Sheet1!A"&amp;Sheet1!AE$8+A15))</f>
        <v>42</v>
      </c>
      <c r="C15" s="33">
        <f ca="1">LN(INDIRECT("Sheet1!b"&amp;Sheet1!AE$8+A15))</f>
        <v>1.3965801237082882</v>
      </c>
      <c r="D15" s="33">
        <f t="shared" ca="1" si="3"/>
        <v>1.3965801237082882</v>
      </c>
      <c r="E15">
        <f t="shared" ca="1" si="4"/>
        <v>58.656365195748108</v>
      </c>
      <c r="F15">
        <f t="shared" ca="1" si="5"/>
        <v>1764</v>
      </c>
      <c r="G15">
        <f t="shared" ca="1" si="0"/>
        <v>74088</v>
      </c>
      <c r="H15">
        <f t="shared" ca="1" si="1"/>
        <v>3111696</v>
      </c>
      <c r="I15">
        <f t="shared" ca="1" si="2"/>
        <v>2463.5673382214204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IF(A16=0,"",INDIRECT("Sheet1!A"&amp;Sheet1!AE$8+A16))</f>
        <v>43</v>
      </c>
      <c r="C16" s="33">
        <f ca="1">LN(INDIRECT("Sheet1!b"&amp;Sheet1!AE$8+A16))</f>
        <v>1.3885163774586644</v>
      </c>
      <c r="D16" s="33">
        <f t="shared" ca="1" si="3"/>
        <v>1.3885163774586644</v>
      </c>
      <c r="E16">
        <f t="shared" ca="1" si="4"/>
        <v>59.70620423072257</v>
      </c>
      <c r="F16">
        <f t="shared" ca="1" si="5"/>
        <v>1849</v>
      </c>
      <c r="G16">
        <f t="shared" ca="1" si="0"/>
        <v>79507</v>
      </c>
      <c r="H16">
        <f t="shared" ca="1" si="1"/>
        <v>3418801</v>
      </c>
      <c r="I16">
        <f t="shared" ca="1" si="2"/>
        <v>2567.3667819210705</v>
      </c>
      <c r="J16" t="s">
        <v>2</v>
      </c>
      <c r="K16" t="s">
        <v>26</v>
      </c>
    </row>
    <row r="17" spans="1:14" x14ac:dyDescent="0.25">
      <c r="A17">
        <f>IF(Sheet1!U5=0,0,Sheet1!U4)</f>
        <v>3</v>
      </c>
      <c r="B17" s="33">
        <f ca="1">IF(A17=0,"",INDIRECT("Sheet1!A"&amp;Sheet1!AE$8+A17))</f>
        <v>44</v>
      </c>
      <c r="C17" s="33">
        <f ca="1">LN(INDIRECT("Sheet1!b"&amp;Sheet1!AE$8+A17))</f>
        <v>1.3764082827288826</v>
      </c>
      <c r="D17" s="33">
        <f t="shared" ca="1" si="3"/>
        <v>1.3764082827288826</v>
      </c>
      <c r="E17">
        <f t="shared" ca="1" si="4"/>
        <v>60.561964440070838</v>
      </c>
      <c r="F17">
        <f t="shared" ca="1" si="5"/>
        <v>1936</v>
      </c>
      <c r="G17">
        <f t="shared" ca="1" si="0"/>
        <v>85184</v>
      </c>
      <c r="H17">
        <f t="shared" ca="1" si="1"/>
        <v>3748096</v>
      </c>
      <c r="I17">
        <f t="shared" ca="1" si="2"/>
        <v>2664.7264353631167</v>
      </c>
      <c r="K17" t="s">
        <v>27</v>
      </c>
    </row>
    <row r="18" spans="1:14" x14ac:dyDescent="0.25">
      <c r="A18">
        <f>IF(Sheet1!V5=0,0,Sheet1!V4)</f>
        <v>4</v>
      </c>
      <c r="B18" s="33">
        <f ca="1">IF(A18=0,"",INDIRECT("Sheet1!A"&amp;Sheet1!AE$8+A18))</f>
        <v>45</v>
      </c>
      <c r="C18" s="33">
        <f ca="1">LN(INDIRECT("Sheet1!b"&amp;Sheet1!AE$8+A18))</f>
        <v>1.3604547967119947</v>
      </c>
      <c r="D18" s="33">
        <f t="shared" ca="1" si="3"/>
        <v>1.3604547967119947</v>
      </c>
      <c r="E18">
        <f t="shared" ca="1" si="4"/>
        <v>61.220465852039759</v>
      </c>
      <c r="F18">
        <f t="shared" ca="1" si="5"/>
        <v>2025</v>
      </c>
      <c r="G18">
        <f t="shared" ca="1" si="0"/>
        <v>91125</v>
      </c>
      <c r="H18">
        <f t="shared" ca="1" si="1"/>
        <v>4100625</v>
      </c>
      <c r="I18">
        <f t="shared" ca="1" si="2"/>
        <v>2754.920963341789</v>
      </c>
      <c r="K18" t="s">
        <v>28</v>
      </c>
    </row>
    <row r="19" spans="1:14" x14ac:dyDescent="0.25">
      <c r="A19">
        <f>IF(Sheet1!W5=0,0,Sheet1!W4)</f>
        <v>5</v>
      </c>
      <c r="B19" s="33">
        <f ca="1">IF(A19=0,"",INDIRECT("Sheet1!A"&amp;Sheet1!AE$8+A19))</f>
        <v>46</v>
      </c>
      <c r="C19" s="33">
        <f ca="1">LN(INDIRECT("Sheet1!b"&amp;Sheet1!AE$8+A19))</f>
        <v>1.3408930554505953</v>
      </c>
      <c r="D19" s="33">
        <f t="shared" ca="1" si="3"/>
        <v>1.3408930554505953</v>
      </c>
      <c r="E19">
        <f t="shared" ca="1" si="4"/>
        <v>61.681080550727387</v>
      </c>
      <c r="F19">
        <f t="shared" ca="1" si="5"/>
        <v>2116</v>
      </c>
      <c r="G19">
        <f t="shared" ca="1" si="0"/>
        <v>97336</v>
      </c>
      <c r="H19">
        <f t="shared" ca="1" si="1"/>
        <v>4477456</v>
      </c>
      <c r="I19">
        <f t="shared" ca="1" si="2"/>
        <v>2837.3297053334595</v>
      </c>
    </row>
    <row r="20" spans="1:14" x14ac:dyDescent="0.25">
      <c r="A20">
        <f>IF(Sheet1!X5=0,0,Sheet1!X4)</f>
        <v>6</v>
      </c>
      <c r="B20" s="33">
        <f ca="1">IF(A20=0,"",INDIRECT("Sheet1!A"&amp;Sheet1!AE$8+A20))</f>
        <v>47</v>
      </c>
      <c r="C20" s="33">
        <f ca="1">LN(INDIRECT("Sheet1!b"&amp;Sheet1!AE$8+A20))</f>
        <v>1.3180042017618747</v>
      </c>
      <c r="D20" s="33">
        <f t="shared" ca="1" si="3"/>
        <v>1.3180042017618747</v>
      </c>
      <c r="E20">
        <f t="shared" ca="1" si="4"/>
        <v>61.94619748280811</v>
      </c>
      <c r="F20">
        <f t="shared" ca="1" si="5"/>
        <v>2209</v>
      </c>
      <c r="G20">
        <f t="shared" ca="1" si="0"/>
        <v>103823</v>
      </c>
      <c r="H20">
        <f t="shared" ca="1" si="1"/>
        <v>4879681</v>
      </c>
      <c r="I20">
        <f t="shared" ca="1" si="2"/>
        <v>2911.4712816919814</v>
      </c>
    </row>
    <row r="21" spans="1:14" x14ac:dyDescent="0.25">
      <c r="A21">
        <f>IF(Sheet1!Y5=0,0,Sheet1!Y4)</f>
        <v>0</v>
      </c>
      <c r="B21" s="33" t="str">
        <f ca="1">IF(A21=0,"",INDIRECT("Sheet1!A"&amp;Sheet1!AE$8+A21))</f>
        <v/>
      </c>
      <c r="C21" s="33">
        <f ca="1">LN(INDIRECT("Sheet1!b"&amp;Sheet1!AE$8+A21))</f>
        <v>1.4004333254187864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4" x14ac:dyDescent="0.25">
      <c r="A22">
        <f>IF(Sheet1!Z5=0,0,Sheet1!Z4)</f>
        <v>0</v>
      </c>
      <c r="B22" s="33" t="str">
        <f ca="1">IF(A22=0,"",INDIRECT("Sheet1!A"&amp;Sheet1!AE$8+A22))</f>
        <v/>
      </c>
      <c r="C22" s="33">
        <f ca="1">LN(INDIRECT("Sheet1!b"&amp;Sheet1!AE$8+A22))</f>
        <v>1.4004333254187864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4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4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4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4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  <c r="N26" t="s">
        <v>2</v>
      </c>
    </row>
    <row r="27" spans="1:14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4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4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4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4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4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9" x14ac:dyDescent="0.25">
      <c r="A37" t="s">
        <v>94</v>
      </c>
      <c r="B37" s="40">
        <f ca="1">SUM(B6:B35)</f>
        <v>533</v>
      </c>
      <c r="C37" s="40">
        <f ca="1">SUM(D6:D35)</f>
        <v>17.814254173114104</v>
      </c>
      <c r="D37" s="40"/>
      <c r="E37" s="51">
        <f ca="1">SUM(E6:E35)</f>
        <v>730.17482436849195</v>
      </c>
      <c r="F37" s="51">
        <f ca="1">SUM(F6:F35)</f>
        <v>22035</v>
      </c>
      <c r="G37" s="52">
        <f ca="1">SUM(G6:G35)</f>
        <v>918359</v>
      </c>
      <c r="H37" s="53">
        <f ca="1">SUM(H6:H35)</f>
        <v>38575095</v>
      </c>
      <c r="I37" s="53">
        <f ca="1">SUM(I6:I35)</f>
        <v>30173.689537152921</v>
      </c>
    </row>
    <row r="38" spans="1:9" ht="26.25" customHeight="1" x14ac:dyDescent="0.25">
      <c r="A38" s="61" t="s">
        <v>30</v>
      </c>
      <c r="B38" s="40">
        <f ca="1">COUNT(B7:B22)</f>
        <v>13</v>
      </c>
      <c r="C38" s="40"/>
      <c r="D38" s="40"/>
      <c r="E38" s="40"/>
      <c r="F38" s="40"/>
    </row>
    <row r="39" spans="1:9" x14ac:dyDescent="0.25">
      <c r="F39" s="40"/>
    </row>
    <row r="40" spans="1:9" x14ac:dyDescent="0.25">
      <c r="A40" t="s">
        <v>31</v>
      </c>
      <c r="B40" s="41">
        <f ca="1">n*sumx2*sumx4+2*sumx*sumx2*sumx3-sumx2^3-sumx^2*sumx4-n*sumx3^2</f>
        <v>4736732</v>
      </c>
      <c r="C40" s="40"/>
      <c r="D40" s="40"/>
      <c r="E40" s="40"/>
      <c r="F40" s="40"/>
    </row>
    <row r="41" spans="1:9" ht="15.75" x14ac:dyDescent="0.25">
      <c r="A41" s="42" t="s">
        <v>32</v>
      </c>
      <c r="B41" s="49">
        <f ca="1">(n*sumx2*sumx2y+sumx*sumx3*sumy+sumx*sumx2*sumxy-sumx2^2*sumy-sumx^2*sumx2y-n*sumx3*sumxy)/D</f>
        <v>-2.1400372039851539E-3</v>
      </c>
      <c r="C41" s="40" t="s">
        <v>33</v>
      </c>
      <c r="D41" s="40"/>
      <c r="E41" s="40"/>
      <c r="F41" s="40"/>
    </row>
    <row r="42" spans="1:9" ht="15.75" x14ac:dyDescent="0.25">
      <c r="A42" s="42" t="s">
        <v>34</v>
      </c>
      <c r="B42" s="49">
        <f ca="1">(n*sumx4*sumxy+sumx*sumx2*sumx2y+sumx2*sumx3*sumy-sumx2^2*sumxy-sumx*sumx4*sumy-n*sumx3*sumx2y)/D</f>
        <v>0.17433142034343327</v>
      </c>
      <c r="C42" s="40" t="s">
        <v>35</v>
      </c>
      <c r="D42" s="40"/>
      <c r="E42" s="40"/>
      <c r="F42" s="40"/>
    </row>
    <row r="43" spans="1:9" ht="15.75" x14ac:dyDescent="0.25">
      <c r="A43" s="42" t="s">
        <v>77</v>
      </c>
      <c r="B43" s="50">
        <f ca="1">(sumx2*sumx4*sumy+sumx2*sumx3*sumxy+sumx*sumx3*sumx2y-sumx2^2*sumx2y-sumx*sumx4*sumxy-sumx3^2*sumy)/D</f>
        <v>-2.1498979292810687</v>
      </c>
      <c r="C43" s="40" t="s">
        <v>36</v>
      </c>
      <c r="D43" s="40"/>
    </row>
    <row r="49" spans="1:2" x14ac:dyDescent="0.25">
      <c r="B49" t="s">
        <v>2</v>
      </c>
    </row>
    <row r="50" spans="1:2" x14ac:dyDescent="0.25">
      <c r="A50" s="43" t="s">
        <v>37</v>
      </c>
    </row>
    <row r="51" spans="1:2" x14ac:dyDescent="0.25">
      <c r="A51" t="s">
        <v>38</v>
      </c>
      <c r="B51" t="s">
        <v>39</v>
      </c>
    </row>
    <row r="52" spans="1:2" x14ac:dyDescent="0.25">
      <c r="A52" t="s">
        <v>40</v>
      </c>
      <c r="B52" t="s">
        <v>41</v>
      </c>
    </row>
    <row r="53" spans="1:2" x14ac:dyDescent="0.25">
      <c r="A53" t="s">
        <v>42</v>
      </c>
      <c r="B53" t="s">
        <v>43</v>
      </c>
    </row>
    <row r="54" spans="1:2" x14ac:dyDescent="0.25">
      <c r="A54" t="s">
        <v>44</v>
      </c>
      <c r="B54" t="s">
        <v>45</v>
      </c>
    </row>
    <row r="55" spans="1:2" x14ac:dyDescent="0.25">
      <c r="A55" t="s">
        <v>46</v>
      </c>
      <c r="B55" t="s">
        <v>47</v>
      </c>
    </row>
    <row r="56" spans="1:2" x14ac:dyDescent="0.25">
      <c r="A56" t="s">
        <v>48</v>
      </c>
      <c r="B56" t="s">
        <v>49</v>
      </c>
    </row>
    <row r="57" spans="1:2" x14ac:dyDescent="0.25">
      <c r="A57" t="s">
        <v>50</v>
      </c>
      <c r="B57" t="s">
        <v>51</v>
      </c>
    </row>
    <row r="58" spans="1:2" x14ac:dyDescent="0.25">
      <c r="A58" t="s">
        <v>52</v>
      </c>
      <c r="B58" t="s">
        <v>53</v>
      </c>
    </row>
    <row r="59" spans="1:2" x14ac:dyDescent="0.25">
      <c r="A59" t="s">
        <v>54</v>
      </c>
      <c r="B59" t="s">
        <v>55</v>
      </c>
    </row>
    <row r="60" spans="1:2" x14ac:dyDescent="0.25">
      <c r="A60" t="s">
        <v>56</v>
      </c>
      <c r="B60" t="s">
        <v>57</v>
      </c>
    </row>
    <row r="61" spans="1:2" x14ac:dyDescent="0.25">
      <c r="A61" t="s">
        <v>58</v>
      </c>
      <c r="B61" t="s">
        <v>59</v>
      </c>
    </row>
    <row r="62" spans="1:2" x14ac:dyDescent="0.25">
      <c r="A62" t="s">
        <v>60</v>
      </c>
      <c r="B62" t="s">
        <v>61</v>
      </c>
    </row>
    <row r="63" spans="1:2" x14ac:dyDescent="0.25">
      <c r="A63" t="s">
        <v>62</v>
      </c>
    </row>
    <row r="64" spans="1:2" x14ac:dyDescent="0.25">
      <c r="A64" t="s">
        <v>63</v>
      </c>
      <c r="B64" t="s">
        <v>64</v>
      </c>
    </row>
    <row r="65" spans="1:2" x14ac:dyDescent="0.25">
      <c r="A65" t="s">
        <v>65</v>
      </c>
      <c r="B65" s="44" t="s">
        <v>66</v>
      </c>
    </row>
    <row r="66" spans="1:2" x14ac:dyDescent="0.25">
      <c r="A66" t="s">
        <v>67</v>
      </c>
      <c r="B66" s="4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7" workbookViewId="0">
      <selection activeCell="B38" sqref="B38"/>
    </sheetView>
  </sheetViews>
  <sheetFormatPr defaultRowHeight="15" x14ac:dyDescent="0.25"/>
  <cols>
    <col min="1" max="1" width="7.5703125" customWidth="1"/>
    <col min="2" max="2" width="9.42578125" customWidth="1"/>
    <col min="5" max="5" width="9.28515625" bestFit="1" customWidth="1"/>
    <col min="6" max="6" width="9.42578125" bestFit="1" customWidth="1"/>
    <col min="7" max="7" width="10.42578125" bestFit="1" customWidth="1"/>
    <col min="8" max="8" width="12.42578125" bestFit="1" customWidth="1"/>
    <col min="9" max="9" width="9.28515625" bestFit="1" customWidth="1"/>
    <col min="12" max="12" width="12" bestFit="1" customWidth="1"/>
  </cols>
  <sheetData>
    <row r="1" spans="1:13" ht="15.75" x14ac:dyDescent="0.25">
      <c r="A1" s="28" t="s">
        <v>82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IF(A6=0,"",INDIRECT("Sheet1!A"&amp;Sheet1!AE$9+A6))</f>
        <v/>
      </c>
      <c r="C6" s="33">
        <f ca="1">LN(INDIRECT("Sheet1!b"&amp;Sheet1!AE$9+A6))</f>
        <v>1.1345886246024812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IF(A7=0,"",INDIRECT("Sheet1!A"&amp;Sheet1!AE$9+A7))</f>
        <v/>
      </c>
      <c r="C7" s="33">
        <f ca="1">LN(INDIRECT("Sheet1!b"&amp;Sheet1!AE$9+A7))</f>
        <v>1.1345886246024812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>
        <f ca="1">EXP(B43-B41*(B42/(2*B41))^2)</f>
        <v>3.1122762307837997</v>
      </c>
      <c r="M7" t="s">
        <v>79</v>
      </c>
    </row>
    <row r="8" spans="1:13" x14ac:dyDescent="0.25">
      <c r="A8">
        <f>IF(Sheet1!L5=0,0,Sheet1!L4)</f>
        <v>-6</v>
      </c>
      <c r="B8" s="33">
        <f ca="1">IF(A8=0,"",INDIRECT("Sheet1!A"&amp;Sheet1!AE$9+A8))</f>
        <v>74</v>
      </c>
      <c r="C8" s="33">
        <f ca="1">LN(INDIRECT("Sheet1!b"&amp;Sheet1!AE$9+A8))</f>
        <v>1.089969021724746</v>
      </c>
      <c r="D8" s="33">
        <f t="shared" ca="1" si="3"/>
        <v>1.089969021724746</v>
      </c>
      <c r="E8">
        <f ca="1">IF(COUNT(B8:C8)=2,B8*D8,0)</f>
        <v>80.657707607631195</v>
      </c>
      <c r="F8">
        <f t="shared" ca="1" si="5"/>
        <v>5476</v>
      </c>
      <c r="G8">
        <f t="shared" ca="1" si="0"/>
        <v>405224</v>
      </c>
      <c r="H8">
        <f t="shared" ca="1" si="1"/>
        <v>29986576</v>
      </c>
      <c r="I8">
        <f t="shared" ca="1" si="2"/>
        <v>5968.6703629647091</v>
      </c>
      <c r="K8" s="36" t="s">
        <v>21</v>
      </c>
      <c r="L8" s="37">
        <f ca="1">-B42/(2*B41)</f>
        <v>79.210395839438704</v>
      </c>
      <c r="M8" t="s">
        <v>80</v>
      </c>
    </row>
    <row r="9" spans="1:13" x14ac:dyDescent="0.25">
      <c r="A9">
        <f>IF(Sheet1!M5=0,0,Sheet1!M4)</f>
        <v>-5</v>
      </c>
      <c r="B9" s="33">
        <f ca="1">IF(A9=0,"",INDIRECT("Sheet1!A"&amp;Sheet1!AE$9+A9))</f>
        <v>75</v>
      </c>
      <c r="C9" s="33">
        <f ca="1">LN(INDIRECT("Sheet1!b"&amp;Sheet1!AE$9+A9))</f>
        <v>1.1045881055674736</v>
      </c>
      <c r="D9" s="33">
        <f t="shared" ca="1" si="3"/>
        <v>1.1045881055674736</v>
      </c>
      <c r="E9">
        <f t="shared" ca="1" si="4"/>
        <v>82.844107917560521</v>
      </c>
      <c r="F9">
        <f t="shared" ca="1" si="5"/>
        <v>5625</v>
      </c>
      <c r="G9">
        <f t="shared" ca="1" si="0"/>
        <v>421875</v>
      </c>
      <c r="H9">
        <f t="shared" ca="1" si="1"/>
        <v>31640625</v>
      </c>
      <c r="I9">
        <f t="shared" ca="1" si="2"/>
        <v>6213.3080938170388</v>
      </c>
      <c r="K9" s="38" t="s">
        <v>22</v>
      </c>
      <c r="L9" s="39">
        <f ca="1">2.35703/(SQRT(2)*SQRT(-B41))</f>
        <v>40.17283058736222</v>
      </c>
      <c r="M9" t="s">
        <v>81</v>
      </c>
    </row>
    <row r="10" spans="1:13" x14ac:dyDescent="0.25">
      <c r="A10">
        <f>IF(Sheet1!N5=0,0,Sheet1!N4)</f>
        <v>-4</v>
      </c>
      <c r="B10" s="33">
        <f ca="1">IF(A10=0,"",INDIRECT("Sheet1!A"&amp;Sheet1!AE$9+A10))</f>
        <v>76</v>
      </c>
      <c r="C10" s="33">
        <f ca="1">LN(INDIRECT("Sheet1!b"&amp;Sheet1!AE$9+A10))</f>
        <v>1.1167265724899256</v>
      </c>
      <c r="D10" s="33">
        <f t="shared" ca="1" si="3"/>
        <v>1.1167265724899256</v>
      </c>
      <c r="E10">
        <f ca="1">IF(COUNT(B10:C10)=2,B10*D10,0)</f>
        <v>84.871219509234351</v>
      </c>
      <c r="F10">
        <f t="shared" ca="1" si="5"/>
        <v>5776</v>
      </c>
      <c r="G10">
        <f t="shared" ca="1" si="0"/>
        <v>438976</v>
      </c>
      <c r="H10">
        <f t="shared" ca="1" si="1"/>
        <v>33362176</v>
      </c>
      <c r="I10">
        <f t="shared" ca="1" si="2"/>
        <v>6450.2126827018101</v>
      </c>
    </row>
    <row r="11" spans="1:13" x14ac:dyDescent="0.25">
      <c r="A11">
        <f>IF(Sheet1!O5=0,0,Sheet1!O4)</f>
        <v>-3</v>
      </c>
      <c r="B11" s="33">
        <f ca="1">IF(A11=0,"",INDIRECT("Sheet1!A"&amp;Sheet1!AE$9+A11))</f>
        <v>77</v>
      </c>
      <c r="C11" s="33">
        <f ca="1">LN(INDIRECT("Sheet1!b"&amp;Sheet1!AE$9+A11))</f>
        <v>1.126043638017497</v>
      </c>
      <c r="D11" s="33">
        <f t="shared" ca="1" si="3"/>
        <v>1.126043638017497</v>
      </c>
      <c r="E11">
        <f t="shared" ca="1" si="4"/>
        <v>86.705360127347262</v>
      </c>
      <c r="F11">
        <f t="shared" ca="1" si="5"/>
        <v>5929</v>
      </c>
      <c r="G11">
        <f t="shared" ca="1" si="0"/>
        <v>456533</v>
      </c>
      <c r="H11">
        <f t="shared" ca="1" si="1"/>
        <v>35153041</v>
      </c>
      <c r="I11">
        <f t="shared" ca="1" si="2"/>
        <v>6676.3127298057398</v>
      </c>
    </row>
    <row r="12" spans="1:13" x14ac:dyDescent="0.25">
      <c r="A12">
        <f>IF(Sheet1!P5=0,0,Sheet1!P4)</f>
        <v>-2</v>
      </c>
      <c r="B12" s="33">
        <f ca="1">IF(A12=0,"",INDIRECT("Sheet1!A"&amp;Sheet1!AE$9+A12))</f>
        <v>78</v>
      </c>
      <c r="C12" s="33">
        <f ca="1">LN(INDIRECT("Sheet1!b"&amp;Sheet1!AE$9+A12))</f>
        <v>1.1322621594260565</v>
      </c>
      <c r="D12" s="33">
        <f t="shared" ca="1" si="3"/>
        <v>1.1322621594260565</v>
      </c>
      <c r="E12">
        <f t="shared" ca="1" si="4"/>
        <v>88.316448435232402</v>
      </c>
      <c r="F12">
        <f t="shared" ca="1" si="5"/>
        <v>6084</v>
      </c>
      <c r="G12">
        <f t="shared" ca="1" si="0"/>
        <v>474552</v>
      </c>
      <c r="H12">
        <f t="shared" ca="1" si="1"/>
        <v>37015056</v>
      </c>
      <c r="I12">
        <f t="shared" ca="1" si="2"/>
        <v>6888.6829779481277</v>
      </c>
    </row>
    <row r="13" spans="1:13" x14ac:dyDescent="0.25">
      <c r="A13">
        <f>IF(Sheet1!Q5=0,0,Sheet1!Q4)</f>
        <v>-1</v>
      </c>
      <c r="B13" s="33">
        <f ca="1">IF(A13=0,"",INDIRECT("Sheet1!A"&amp;Sheet1!AE$9+A13))</f>
        <v>79</v>
      </c>
      <c r="C13" s="33">
        <f ca="1">LN(INDIRECT("Sheet1!b"&amp;Sheet1!AE$9+A13))</f>
        <v>1.135164499324425</v>
      </c>
      <c r="D13" s="33">
        <f t="shared" ca="1" si="3"/>
        <v>1.135164499324425</v>
      </c>
      <c r="E13">
        <f t="shared" ca="1" si="4"/>
        <v>89.677995446629581</v>
      </c>
      <c r="F13">
        <f t="shared" ca="1" si="5"/>
        <v>6241</v>
      </c>
      <c r="G13">
        <f t="shared" ca="1" si="0"/>
        <v>493039</v>
      </c>
      <c r="H13">
        <f t="shared" ca="1" si="1"/>
        <v>38950081</v>
      </c>
      <c r="I13">
        <f t="shared" ca="1" si="2"/>
        <v>7084.5616402837359</v>
      </c>
      <c r="K13" t="s">
        <v>23</v>
      </c>
    </row>
    <row r="14" spans="1:13" x14ac:dyDescent="0.25">
      <c r="A14">
        <f>IF(Sheet1!R5=0,0,Sheet1!R4)</f>
        <v>0</v>
      </c>
      <c r="B14" s="33">
        <f ca="1">INDIRECT("Sheet1!A"&amp;Sheet1!AE$9+A14)</f>
        <v>80</v>
      </c>
      <c r="C14" s="33">
        <f ca="1">LN(INDIRECT("Sheet1!b"&amp;Sheet1!AE$9+A14))</f>
        <v>1.1345886246024812</v>
      </c>
      <c r="D14" s="33">
        <f t="shared" ca="1" si="3"/>
        <v>1.1345886246024812</v>
      </c>
      <c r="E14">
        <f t="shared" ca="1" si="4"/>
        <v>90.767089968198491</v>
      </c>
      <c r="F14">
        <f t="shared" ca="1" si="5"/>
        <v>6400</v>
      </c>
      <c r="G14">
        <f t="shared" ca="1" si="0"/>
        <v>512000</v>
      </c>
      <c r="H14">
        <f t="shared" ca="1" si="1"/>
        <v>40960000</v>
      </c>
      <c r="I14">
        <f t="shared" ca="1" si="2"/>
        <v>7261.3671974558802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IF(A15=0,"",INDIRECT("Sheet1!A"&amp;Sheet1!AE$9+A15))</f>
        <v>81</v>
      </c>
      <c r="C15" s="33">
        <f ca="1">LN(INDIRECT("Sheet1!b"&amp;Sheet1!AE$9+A15))</f>
        <v>1.1304248286257896</v>
      </c>
      <c r="D15" s="33">
        <f t="shared" ca="1" si="3"/>
        <v>1.1304248286257896</v>
      </c>
      <c r="E15">
        <f t="shared" ca="1" si="4"/>
        <v>91.564411118688966</v>
      </c>
      <c r="F15">
        <f t="shared" ca="1" si="5"/>
        <v>6561</v>
      </c>
      <c r="G15">
        <f t="shared" ca="1" si="0"/>
        <v>531441</v>
      </c>
      <c r="H15">
        <f t="shared" ca="1" si="1"/>
        <v>43046721</v>
      </c>
      <c r="I15">
        <f t="shared" ca="1" si="2"/>
        <v>7416.7173006138055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IF(A16=0,"",INDIRECT("Sheet1!A"&amp;Sheet1!AE$9+A16))</f>
        <v>82</v>
      </c>
      <c r="C16" s="33">
        <f ca="1">LN(INDIRECT("Sheet1!b"&amp;Sheet1!AE$9+A16))</f>
        <v>1.12261333088107</v>
      </c>
      <c r="D16" s="33">
        <f t="shared" ca="1" si="3"/>
        <v>1.12261333088107</v>
      </c>
      <c r="E16">
        <f t="shared" ca="1" si="4"/>
        <v>92.054293132247736</v>
      </c>
      <c r="F16">
        <f t="shared" ca="1" si="5"/>
        <v>6724</v>
      </c>
      <c r="G16">
        <f t="shared" ca="1" si="0"/>
        <v>551368</v>
      </c>
      <c r="H16">
        <f t="shared" ca="1" si="1"/>
        <v>45212176</v>
      </c>
      <c r="I16">
        <f t="shared" ca="1" si="2"/>
        <v>7548.4520368443145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>
        <f ca="1">IF(A17=0,"",INDIRECT("Sheet1!A"&amp;Sheet1!AE$9+A17))</f>
        <v>83</v>
      </c>
      <c r="C17" s="33">
        <f ca="1">LN(INDIRECT("Sheet1!b"&amp;Sheet1!AE$9+A17))</f>
        <v>1.1111429075890205</v>
      </c>
      <c r="D17" s="33">
        <f t="shared" ca="1" si="3"/>
        <v>1.1111429075890205</v>
      </c>
      <c r="E17">
        <f t="shared" ca="1" si="4"/>
        <v>92.224861329888697</v>
      </c>
      <c r="F17">
        <f t="shared" ca="1" si="5"/>
        <v>6889</v>
      </c>
      <c r="G17">
        <f t="shared" ca="1" si="0"/>
        <v>571787</v>
      </c>
      <c r="H17">
        <f t="shared" ca="1" si="1"/>
        <v>47458321</v>
      </c>
      <c r="I17">
        <f t="shared" ca="1" si="2"/>
        <v>7654.6634903807617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IF(A18=0,"",INDIRECT("Sheet1!A"&amp;Sheet1!AE$9+A18))</f>
        <v>84</v>
      </c>
      <c r="C18" s="33">
        <f ca="1">LN(INDIRECT("Sheet1!b"&amp;Sheet1!AE$9+A18))</f>
        <v>1.0960506302196533</v>
      </c>
      <c r="D18" s="33">
        <f t="shared" ca="1" si="3"/>
        <v>1.0960506302196533</v>
      </c>
      <c r="E18">
        <f t="shared" ca="1" si="4"/>
        <v>92.068252938450883</v>
      </c>
      <c r="F18">
        <f t="shared" ca="1" si="5"/>
        <v>7056</v>
      </c>
      <c r="G18">
        <f t="shared" ca="1" si="0"/>
        <v>592704</v>
      </c>
      <c r="H18">
        <f t="shared" ca="1" si="1"/>
        <v>49787136</v>
      </c>
      <c r="I18">
        <f t="shared" ca="1" si="2"/>
        <v>7733.7332468298737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IF(A19=0,"",INDIRECT("Sheet1!A"&amp;Sheet1!AE$9+A19))</f>
        <v>85</v>
      </c>
      <c r="C19" s="33">
        <f ca="1">LN(INDIRECT("Sheet1!b"&amp;Sheet1!AE$9+A19))</f>
        <v>1.0774227258842601</v>
      </c>
      <c r="D19" s="33">
        <f t="shared" ca="1" si="3"/>
        <v>1.0774227258842601</v>
      </c>
      <c r="E19">
        <f t="shared" ca="1" si="4"/>
        <v>91.580931700162111</v>
      </c>
      <c r="F19">
        <f t="shared" ca="1" si="5"/>
        <v>7225</v>
      </c>
      <c r="G19">
        <f t="shared" ca="1" si="0"/>
        <v>614125</v>
      </c>
      <c r="H19">
        <f t="shared" ca="1" si="1"/>
        <v>52200625</v>
      </c>
      <c r="I19">
        <f t="shared" ca="1" si="2"/>
        <v>7784.3791945137791</v>
      </c>
    </row>
    <row r="20" spans="1:11" x14ac:dyDescent="0.25">
      <c r="A20">
        <f>IF(Sheet1!X5=0,0,Sheet1!X4)</f>
        <v>6</v>
      </c>
      <c r="B20" s="33">
        <f ca="1">IF(A20=0,"",INDIRECT("Sheet1!A"&amp;Sheet1!AE$9+A20))</f>
        <v>86</v>
      </c>
      <c r="C20" s="33">
        <f ca="1">LN(INDIRECT("Sheet1!b"&amp;Sheet1!AE$9+A20))</f>
        <v>1.055396513214933</v>
      </c>
      <c r="D20" s="33">
        <f t="shared" ca="1" si="3"/>
        <v>1.055396513214933</v>
      </c>
      <c r="E20">
        <f t="shared" ca="1" si="4"/>
        <v>90.764100136484231</v>
      </c>
      <c r="F20">
        <f t="shared" ca="1" si="5"/>
        <v>7396</v>
      </c>
      <c r="G20">
        <f t="shared" ca="1" si="0"/>
        <v>636056</v>
      </c>
      <c r="H20">
        <f t="shared" ca="1" si="1"/>
        <v>54700816</v>
      </c>
      <c r="I20">
        <f t="shared" ca="1" si="2"/>
        <v>7805.7126117376447</v>
      </c>
    </row>
    <row r="21" spans="1:11" x14ac:dyDescent="0.25">
      <c r="A21">
        <f>IF(Sheet1!Y5=0,0,Sheet1!Y4)</f>
        <v>0</v>
      </c>
      <c r="B21" s="33" t="str">
        <f ca="1">IF(A21=0,"",INDIRECT("Sheet1!A"&amp;Sheet1!AE$9+A21))</f>
        <v/>
      </c>
      <c r="C21" s="33">
        <f ca="1">LN(INDIRECT("Sheet1!b"&amp;Sheet1!AE$9+A21))</f>
        <v>1.1345886246024812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IF(A22=0,"",INDIRECT("Sheet1!A"&amp;Sheet1!AE$8+A22))</f>
        <v/>
      </c>
      <c r="C22" s="33">
        <f ca="1">LN(INDIRECT("Sheet1!b"&amp;Sheet1!AE$8+A22))</f>
        <v>1.4004333254187864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>
        <f ca="1">SUM(B6:B35)</f>
        <v>1040</v>
      </c>
      <c r="C37" s="40">
        <f ca="1">SUM(D6:D35)</f>
        <v>14.432393557567332</v>
      </c>
      <c r="D37" s="40"/>
      <c r="E37" s="51">
        <f ca="1">SUM(E6:E35)</f>
        <v>1154.0967793677567</v>
      </c>
      <c r="F37" s="51">
        <f ca="1">SUM(F6:F35)</f>
        <v>83382</v>
      </c>
      <c r="G37" s="52">
        <f ca="1">SUM(G6:G35)</f>
        <v>6699680</v>
      </c>
      <c r="H37" s="53">
        <f ca="1">SUM(H6:H35)</f>
        <v>539473350</v>
      </c>
      <c r="I37" s="53">
        <f ca="1">SUM(I6:I35)</f>
        <v>92486.773565897209</v>
      </c>
    </row>
    <row r="38" spans="1:11" ht="51.75" x14ac:dyDescent="0.25">
      <c r="A38" s="47" t="s">
        <v>30</v>
      </c>
      <c r="B38" s="40">
        <f ca="1">COUNT(B7:B22)</f>
        <v>13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>
        <f ca="1">n*F37*H37+2*B37*F37*G37-F37^3-B37^2*H37-n*G37^2</f>
        <v>4736732</v>
      </c>
      <c r="C40" s="40"/>
      <c r="D40" s="40"/>
      <c r="E40" s="40"/>
      <c r="F40" s="40"/>
    </row>
    <row r="41" spans="1:11" ht="15.75" x14ac:dyDescent="0.25">
      <c r="A41" s="42" t="s">
        <v>32</v>
      </c>
      <c r="B41" s="49">
        <f ca="1">(n*F37*I37+B37*G37*C37+B37*F37*E37-F37^2*C37-B37^2*I37-n*G37*E37)/B40</f>
        <v>-1.7212159350862182E-3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>
        <f ca="1">(n*H37*E37+B37*F37*I37+F37*G37*C37-F37^2*E37-B37*H37*C37-n*G37*I37)/B40</f>
        <v>0.27267639108665798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>
        <f ca="1">(F37*H37*C37+F37*G37*E37+B37*G37*I37-F37^2*I37-B37*H37*E37-G37^2*C37)/B40</f>
        <v>-9.664048071539618</v>
      </c>
      <c r="C43" s="40" t="s">
        <v>36</v>
      </c>
      <c r="D43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38" sqref="B38"/>
    </sheetView>
  </sheetViews>
  <sheetFormatPr defaultRowHeight="15" x14ac:dyDescent="0.25"/>
  <cols>
    <col min="1" max="1" width="7.85546875" customWidth="1"/>
    <col min="2" max="2" width="7.7109375" customWidth="1"/>
    <col min="3" max="3" width="12.42578125" bestFit="1" customWidth="1"/>
  </cols>
  <sheetData>
    <row r="1" spans="1:13" ht="15.75" x14ac:dyDescent="0.25">
      <c r="A1" s="28" t="s">
        <v>83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IF(A6=0,"",INDIRECT("Sheet1!A"&amp;Sheet1!AE$10+A6))</f>
        <v/>
      </c>
      <c r="C6" s="33">
        <f ca="1">LN(INDIRECT("Sheet1!b"&amp;Sheet1!AE$10+A6))</f>
        <v>0.73088113100206054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IF(A7=0,"",INDIRECT("Sheet1!A"&amp;Sheet1!AE$10+A7))</f>
        <v/>
      </c>
      <c r="C7" s="33">
        <f ca="1">LN(INDIRECT("Sheet1!b"&amp;Sheet1!AE$10+A7))</f>
        <v>0.73088113100206054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>
        <f ca="1">EXP(B43-B41*(B42/(2*B41))^2)</f>
        <v>2.0764333342703263</v>
      </c>
      <c r="M7" t="s">
        <v>79</v>
      </c>
    </row>
    <row r="8" spans="1:13" x14ac:dyDescent="0.25">
      <c r="A8">
        <f>IF(Sheet1!L5=0,0,Sheet1!L4)</f>
        <v>-6</v>
      </c>
      <c r="B8" s="33">
        <f ca="1">IF(A8=0,"",INDIRECT("Sheet1!A"&amp;Sheet1!AE$10+A8))</f>
        <v>113</v>
      </c>
      <c r="C8" s="33">
        <f ca="1">LN(INDIRECT("Sheet1!b"&amp;Sheet1!AE$10+A8))</f>
        <v>0.67831016812918821</v>
      </c>
      <c r="D8" s="33">
        <f t="shared" ca="1" si="3"/>
        <v>0.67831016812918821</v>
      </c>
      <c r="E8">
        <f ca="1">IF(COUNT(B8:C8)=2,B8*D8,0)</f>
        <v>76.649048998598261</v>
      </c>
      <c r="F8">
        <f t="shared" ca="1" si="5"/>
        <v>12769</v>
      </c>
      <c r="G8">
        <f t="shared" ca="1" si="0"/>
        <v>1442897</v>
      </c>
      <c r="H8">
        <f t="shared" ca="1" si="1"/>
        <v>163047361</v>
      </c>
      <c r="I8">
        <f t="shared" ca="1" si="2"/>
        <v>8661.3425368416047</v>
      </c>
      <c r="K8" s="36" t="s">
        <v>21</v>
      </c>
      <c r="L8" s="37">
        <f ca="1">-B42/(2*B41)</f>
        <v>118.76770480047165</v>
      </c>
      <c r="M8" t="s">
        <v>80</v>
      </c>
    </row>
    <row r="9" spans="1:13" x14ac:dyDescent="0.25">
      <c r="A9">
        <f>IF(Sheet1!M5=0,0,Sheet1!M4)</f>
        <v>-5</v>
      </c>
      <c r="B9" s="33">
        <f ca="1">IF(A9=0,"",INDIRECT("Sheet1!A"&amp;Sheet1!AE$10+A9))</f>
        <v>114</v>
      </c>
      <c r="C9" s="33">
        <f ca="1">LN(INDIRECT("Sheet1!b"&amp;Sheet1!AE$10+A9))</f>
        <v>0.69296581821993797</v>
      </c>
      <c r="D9" s="33">
        <f t="shared" ca="1" si="3"/>
        <v>0.69296581821993797</v>
      </c>
      <c r="E9">
        <f t="shared" ca="1" si="4"/>
        <v>78.998103277072929</v>
      </c>
      <c r="F9">
        <f t="shared" ca="1" si="5"/>
        <v>12996</v>
      </c>
      <c r="G9">
        <f t="shared" ca="1" si="0"/>
        <v>1481544</v>
      </c>
      <c r="H9">
        <f t="shared" ca="1" si="1"/>
        <v>168896016</v>
      </c>
      <c r="I9">
        <f t="shared" ca="1" si="2"/>
        <v>9005.7837735863141</v>
      </c>
      <c r="K9" s="38" t="s">
        <v>22</v>
      </c>
      <c r="L9" s="39">
        <f ca="1">2.35703/(SQRT(2)*SQRT(-B41))</f>
        <v>41.079023885976753</v>
      </c>
      <c r="M9" t="s">
        <v>81</v>
      </c>
    </row>
    <row r="10" spans="1:13" x14ac:dyDescent="0.25">
      <c r="A10">
        <f>IF(Sheet1!N5=0,0,Sheet1!N4)</f>
        <v>-4</v>
      </c>
      <c r="B10" s="33">
        <f ca="1">IF(A10=0,"",INDIRECT("Sheet1!A"&amp;Sheet1!AE$10+A10))</f>
        <v>115</v>
      </c>
      <c r="C10" s="33">
        <f ca="1">LN(INDIRECT("Sheet1!b"&amp;Sheet1!AE$10+A10))</f>
        <v>0.70580218708978393</v>
      </c>
      <c r="D10" s="33">
        <f t="shared" ca="1" si="3"/>
        <v>0.70580218708978393</v>
      </c>
      <c r="E10">
        <f ca="1">IF(COUNT(B10:C10)=2,B10*D10,0)</f>
        <v>81.167251515325148</v>
      </c>
      <c r="F10">
        <f t="shared" ca="1" si="5"/>
        <v>13225</v>
      </c>
      <c r="G10">
        <f t="shared" ca="1" si="0"/>
        <v>1520875</v>
      </c>
      <c r="H10">
        <f t="shared" ca="1" si="1"/>
        <v>174900625</v>
      </c>
      <c r="I10">
        <f t="shared" ca="1" si="2"/>
        <v>9334.233924262393</v>
      </c>
    </row>
    <row r="11" spans="1:13" x14ac:dyDescent="0.25">
      <c r="A11">
        <f>IF(Sheet1!O5=0,0,Sheet1!O4)</f>
        <v>-3</v>
      </c>
      <c r="B11" s="33">
        <f ca="1">IF(A11=0,"",INDIRECT("Sheet1!A"&amp;Sheet1!AE$10+A11))</f>
        <v>116</v>
      </c>
      <c r="C11" s="33">
        <f ca="1">LN(INDIRECT("Sheet1!b"&amp;Sheet1!AE$10+A11))</f>
        <v>0.7163654242205072</v>
      </c>
      <c r="D11" s="33">
        <f t="shared" ca="1" si="3"/>
        <v>0.7163654242205072</v>
      </c>
      <c r="E11">
        <f t="shared" ca="1" si="4"/>
        <v>83.098389209578841</v>
      </c>
      <c r="F11">
        <f t="shared" ca="1" si="5"/>
        <v>13456</v>
      </c>
      <c r="G11">
        <f t="shared" ca="1" si="0"/>
        <v>1560896</v>
      </c>
      <c r="H11">
        <f t="shared" ca="1" si="1"/>
        <v>181063936</v>
      </c>
      <c r="I11">
        <f t="shared" ca="1" si="2"/>
        <v>9639.4131483111451</v>
      </c>
    </row>
    <row r="12" spans="1:13" x14ac:dyDescent="0.25">
      <c r="A12">
        <f>IF(Sheet1!P5=0,0,Sheet1!P4)</f>
        <v>-2</v>
      </c>
      <c r="B12" s="33">
        <f ca="1">IF(A12=0,"",INDIRECT("Sheet1!A"&amp;Sheet1!AE$10+A12))</f>
        <v>117</v>
      </c>
      <c r="C12" s="33">
        <f ca="1">LN(INDIRECT("Sheet1!b"&amp;Sheet1!AE$10+A12))</f>
        <v>0.72427000909373707</v>
      </c>
      <c r="D12" s="33">
        <f t="shared" ca="1" si="3"/>
        <v>0.72427000909373707</v>
      </c>
      <c r="E12">
        <f t="shared" ca="1" si="4"/>
        <v>84.739591063967239</v>
      </c>
      <c r="F12">
        <f t="shared" ca="1" si="5"/>
        <v>13689</v>
      </c>
      <c r="G12">
        <f t="shared" ca="1" si="0"/>
        <v>1601613</v>
      </c>
      <c r="H12">
        <f t="shared" ca="1" si="1"/>
        <v>187388721</v>
      </c>
      <c r="I12">
        <f t="shared" ca="1" si="2"/>
        <v>9914.5321544841663</v>
      </c>
    </row>
    <row r="13" spans="1:13" x14ac:dyDescent="0.25">
      <c r="A13">
        <f>IF(Sheet1!Q5=0,0,Sheet1!Q4)</f>
        <v>-1</v>
      </c>
      <c r="B13" s="33">
        <f ca="1">IF(A13=0,"",INDIRECT("Sheet1!A"&amp;Sheet1!AE$10+A13))</f>
        <v>118</v>
      </c>
      <c r="C13" s="33">
        <f ca="1">LN(INDIRECT("Sheet1!b"&amp;Sheet1!AE$10+A13))</f>
        <v>0.72919527169728737</v>
      </c>
      <c r="D13" s="33">
        <f t="shared" ca="1" si="3"/>
        <v>0.72919527169728737</v>
      </c>
      <c r="E13">
        <f t="shared" ca="1" si="4"/>
        <v>86.045042060279911</v>
      </c>
      <c r="F13">
        <f t="shared" ca="1" si="5"/>
        <v>13924</v>
      </c>
      <c r="G13">
        <f t="shared" ca="1" si="0"/>
        <v>1643032</v>
      </c>
      <c r="H13">
        <f t="shared" ca="1" si="1"/>
        <v>193877776</v>
      </c>
      <c r="I13">
        <f t="shared" ca="1" si="2"/>
        <v>10153.314963113029</v>
      </c>
      <c r="K13" t="s">
        <v>23</v>
      </c>
    </row>
    <row r="14" spans="1:13" x14ac:dyDescent="0.25">
      <c r="A14">
        <f>IF(Sheet1!R5=0,0,Sheet1!R4)</f>
        <v>0</v>
      </c>
      <c r="B14" s="33">
        <f ca="1">INDIRECT("Sheet1!A"&amp;Sheet1!AE$10+A14)</f>
        <v>119</v>
      </c>
      <c r="C14" s="33">
        <f ca="1">LN(INDIRECT("Sheet1!b"&amp;Sheet1!AE$10+A14))</f>
        <v>0.73088113100206054</v>
      </c>
      <c r="D14" s="33">
        <f t="shared" ca="1" si="3"/>
        <v>0.73088113100206054</v>
      </c>
      <c r="E14">
        <f t="shared" ca="1" si="4"/>
        <v>86.974854589245197</v>
      </c>
      <c r="F14">
        <f t="shared" ca="1" si="5"/>
        <v>14161</v>
      </c>
      <c r="G14">
        <f t="shared" ca="1" si="0"/>
        <v>1685159</v>
      </c>
      <c r="H14">
        <f t="shared" ca="1" si="1"/>
        <v>200533921</v>
      </c>
      <c r="I14">
        <f t="shared" ca="1" si="2"/>
        <v>10350.007696120179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IF(A15=0,"",INDIRECT("Sheet1!A"&amp;Sheet1!AE$10+A15))</f>
        <v>120</v>
      </c>
      <c r="C15" s="33">
        <f ca="1">LN(INDIRECT("Sheet1!b"&amp;Sheet1!AE$10+A15))</f>
        <v>0.72912372456481667</v>
      </c>
      <c r="D15" s="33">
        <f t="shared" ca="1" si="3"/>
        <v>0.72912372456481667</v>
      </c>
      <c r="E15">
        <f t="shared" ca="1" si="4"/>
        <v>87.494846947778001</v>
      </c>
      <c r="F15">
        <f t="shared" ca="1" si="5"/>
        <v>14400</v>
      </c>
      <c r="G15">
        <f t="shared" ca="1" si="0"/>
        <v>1728000</v>
      </c>
      <c r="H15">
        <f t="shared" ca="1" si="1"/>
        <v>207360000</v>
      </c>
      <c r="I15">
        <f t="shared" ca="1" si="2"/>
        <v>10499.381633733359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IF(A16=0,"",INDIRECT("Sheet1!A"&amp;Sheet1!AE$10+A16))</f>
        <v>121</v>
      </c>
      <c r="C16" s="33">
        <f ca="1">LN(INDIRECT("Sheet1!b"&amp;Sheet1!AE$10+A16))</f>
        <v>0.72377140939719353</v>
      </c>
      <c r="D16" s="33">
        <f t="shared" ca="1" si="3"/>
        <v>0.72377140939719353</v>
      </c>
      <c r="E16">
        <f t="shared" ca="1" si="4"/>
        <v>87.576340537060418</v>
      </c>
      <c r="F16">
        <f t="shared" ca="1" si="5"/>
        <v>14641</v>
      </c>
      <c r="G16">
        <f t="shared" ca="1" si="0"/>
        <v>1771561</v>
      </c>
      <c r="H16">
        <f t="shared" ca="1" si="1"/>
        <v>214358881</v>
      </c>
      <c r="I16">
        <f t="shared" ca="1" si="2"/>
        <v>10596.737204984311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>
        <f ca="1">IF(A17=0,"",INDIRECT("Sheet1!A"&amp;Sheet1!AE$10+A17))</f>
        <v>122</v>
      </c>
      <c r="C17" s="33">
        <f ca="1">LN(INDIRECT("Sheet1!b"&amp;Sheet1!AE$10+A17))</f>
        <v>0.71472145989802505</v>
      </c>
      <c r="D17" s="33">
        <f t="shared" ca="1" si="3"/>
        <v>0.71472145989802505</v>
      </c>
      <c r="E17">
        <f t="shared" ca="1" si="4"/>
        <v>87.196018107559055</v>
      </c>
      <c r="F17">
        <f t="shared" ca="1" si="5"/>
        <v>14884</v>
      </c>
      <c r="G17">
        <f t="shared" ca="1" si="0"/>
        <v>1815848</v>
      </c>
      <c r="H17">
        <f t="shared" ca="1" si="1"/>
        <v>221533456</v>
      </c>
      <c r="I17">
        <f t="shared" ca="1" si="2"/>
        <v>10637.914209122206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IF(A18=0,"",INDIRECT("Sheet1!A"&amp;Sheet1!AE$10+A18))</f>
        <v>123</v>
      </c>
      <c r="C18" s="33">
        <f ca="1">LN(INDIRECT("Sheet1!b"&amp;Sheet1!AE$10+A18))</f>
        <v>0.70191767216532808</v>
      </c>
      <c r="D18" s="33">
        <f t="shared" ca="1" si="3"/>
        <v>0.70191767216532808</v>
      </c>
      <c r="E18">
        <f t="shared" ca="1" si="4"/>
        <v>86.335873676335353</v>
      </c>
      <c r="F18">
        <f t="shared" ca="1" si="5"/>
        <v>15129</v>
      </c>
      <c r="G18">
        <f t="shared" ca="1" si="0"/>
        <v>1860867</v>
      </c>
      <c r="H18">
        <f t="shared" ca="1" si="1"/>
        <v>228886641</v>
      </c>
      <c r="I18">
        <f t="shared" ca="1" si="2"/>
        <v>10619.312462189249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IF(A19=0,"",INDIRECT("Sheet1!A"&amp;Sheet1!AE$10+A19))</f>
        <v>124</v>
      </c>
      <c r="C19" s="33">
        <f ca="1">LN(INDIRECT("Sheet1!b"&amp;Sheet1!AE$10+A19))</f>
        <v>0.68534899894661772</v>
      </c>
      <c r="D19" s="33">
        <f t="shared" ca="1" si="3"/>
        <v>0.68534899894661772</v>
      </c>
      <c r="E19">
        <f t="shared" ca="1" si="4"/>
        <v>84.983275869380591</v>
      </c>
      <c r="F19">
        <f t="shared" ca="1" si="5"/>
        <v>15376</v>
      </c>
      <c r="G19">
        <f t="shared" ca="1" si="0"/>
        <v>1906624</v>
      </c>
      <c r="H19">
        <f t="shared" ca="1" si="1"/>
        <v>236421376</v>
      </c>
      <c r="I19">
        <f t="shared" ca="1" si="2"/>
        <v>10537.926207803193</v>
      </c>
    </row>
    <row r="20" spans="1:11" x14ac:dyDescent="0.25">
      <c r="A20">
        <f>IF(Sheet1!X5=0,0,Sheet1!X4)</f>
        <v>6</v>
      </c>
      <c r="B20" s="33">
        <f ca="1">IF(A20=0,"",INDIRECT("Sheet1!A"&amp;Sheet1!AE$10+A20))</f>
        <v>125</v>
      </c>
      <c r="C20" s="33">
        <f ca="1">LN(INDIRECT("Sheet1!b"&amp;Sheet1!AE$10+A20))</f>
        <v>0.66504927686613513</v>
      </c>
      <c r="D20" s="33">
        <f t="shared" ca="1" si="3"/>
        <v>0.66504927686613513</v>
      </c>
      <c r="E20">
        <f t="shared" ca="1" si="4"/>
        <v>83.131159608266898</v>
      </c>
      <c r="F20">
        <f t="shared" ca="1" si="5"/>
        <v>15625</v>
      </c>
      <c r="G20">
        <f t="shared" ca="1" si="0"/>
        <v>1953125</v>
      </c>
      <c r="H20">
        <f t="shared" ca="1" si="1"/>
        <v>244140625</v>
      </c>
      <c r="I20">
        <f t="shared" ca="1" si="2"/>
        <v>10391.394951033362</v>
      </c>
    </row>
    <row r="21" spans="1:11" x14ac:dyDescent="0.25">
      <c r="A21">
        <f>IF(Sheet1!Y5=0,0,Sheet1!Y4)</f>
        <v>0</v>
      </c>
      <c r="B21" s="33" t="str">
        <f ca="1">IF(A21=0,"",INDIRECT("Sheet1!A"&amp;Sheet1!AE$10+A21))</f>
        <v/>
      </c>
      <c r="C21" s="33">
        <f ca="1">LN(INDIRECT("Sheet1!b"&amp;Sheet1!AE$10+A21))</f>
        <v>0.73088113100206054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IF(A22=0,"",INDIRECT("Sheet1!A"&amp;Sheet1!AE$10+A22))</f>
        <v/>
      </c>
      <c r="C22" s="33">
        <f ca="1">LN(INDIRECT("Sheet1!b"&amp;Sheet1!AE$10+A22))</f>
        <v>0.73088113100206054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>
        <f ca="1">SUM(B6:B35)</f>
        <v>1547</v>
      </c>
      <c r="C37" s="40">
        <f ca="1">SUM(D6:D35)</f>
        <v>9.1977225512906191</v>
      </c>
      <c r="D37" s="40"/>
      <c r="E37" s="51">
        <f ca="1">SUM(E6:E35)</f>
        <v>1094.3897954604481</v>
      </c>
      <c r="F37" s="51">
        <f ca="1">SUM(F6:F35)</f>
        <v>184275</v>
      </c>
      <c r="G37" s="52">
        <f ca="1">SUM(G6:G35)</f>
        <v>21972041</v>
      </c>
      <c r="H37" s="53">
        <f ca="1">SUM(H6:H35)</f>
        <v>2622409335</v>
      </c>
      <c r="I37" s="53">
        <f ca="1">SUM(I6:I35)</f>
        <v>130341.29486558451</v>
      </c>
    </row>
    <row r="38" spans="1:11" ht="51.75" x14ac:dyDescent="0.25">
      <c r="A38" s="47" t="s">
        <v>30</v>
      </c>
      <c r="B38" s="40">
        <f ca="1">COUNT(B7:B22)</f>
        <v>13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>
        <f ca="1">n*F37*H37+2*B37*F37*G37-F37^3-B37^2*H37-n*G37^2</f>
        <v>4736732</v>
      </c>
      <c r="C40" s="40"/>
      <c r="D40" s="40"/>
      <c r="E40" s="40"/>
      <c r="F40" s="40"/>
    </row>
    <row r="41" spans="1:11" ht="15.75" x14ac:dyDescent="0.25">
      <c r="A41" s="42" t="s">
        <v>32</v>
      </c>
      <c r="B41" s="49">
        <f ca="1">(n*F37*I37+B37*G37*C37+B37*F37*E37-F37^2*C37-B37^2*I37-n*G37*E37)/B40</f>
        <v>-1.6461143236683276E-3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>
        <f ca="1">(n*H37*E37+B37*F37*I37+F37*G37*C37-F37^2*E37-B37*H37*C37-n*G37*I37)/B40</f>
        <v>0.39101044012253594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>
        <f ca="1">(F37*H37*C37+F37*G37*E37+B37*G37*I37-F37^2*I37-B37*H37*E37-G37^2*C37)/B40</f>
        <v>-22.489054584468786</v>
      </c>
      <c r="C43" s="40" t="s">
        <v>36</v>
      </c>
      <c r="D43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38" sqref="B38"/>
    </sheetView>
  </sheetViews>
  <sheetFormatPr defaultRowHeight="15" x14ac:dyDescent="0.25"/>
  <cols>
    <col min="3" max="3" width="12.42578125" bestFit="1" customWidth="1"/>
    <col min="12" max="12" width="10.7109375" customWidth="1"/>
  </cols>
  <sheetData>
    <row r="1" spans="1:13" ht="15.75" x14ac:dyDescent="0.25">
      <c r="A1" s="28" t="s">
        <v>84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IF(A6=0,"",INDIRECT("Sheet1!A"&amp;Sheet1!AE$11+A6))</f>
        <v/>
      </c>
      <c r="C6" s="33">
        <f ca="1">LN(INDIRECT("Sheet1!b"&amp;Sheet1!AE$11+A6))</f>
        <v>4.9010959340607604E-2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IF(A7=0,"",INDIRECT("Sheet1!A"&amp;Sheet1!AE$11+A7))</f>
        <v/>
      </c>
      <c r="C7" s="33">
        <f ca="1">LN(INDIRECT("Sheet1!b"&amp;Sheet1!AE$11+A7))</f>
        <v>4.9010959340607604E-2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>
        <f ca="1">EXP(B43-B41*(B42/(2*B41))^2)</f>
        <v>1.0498657355182448</v>
      </c>
      <c r="M7" t="s">
        <v>79</v>
      </c>
    </row>
    <row r="8" spans="1:13" x14ac:dyDescent="0.25">
      <c r="A8">
        <f>IF(Sheet1!L5=0,0,Sheet1!L4)</f>
        <v>-6</v>
      </c>
      <c r="B8" s="33">
        <f ca="1">IF(A8=0,"",INDIRECT("Sheet1!A"&amp;Sheet1!AE$11+A8))</f>
        <v>152</v>
      </c>
      <c r="C8" s="33">
        <f ca="1">LN(INDIRECT("Sheet1!b"&amp;Sheet1!AE$11+A8))</f>
        <v>8.301331781146018E-3</v>
      </c>
      <c r="D8" s="33">
        <f t="shared" ca="1" si="3"/>
        <v>8.301331781146018E-3</v>
      </c>
      <c r="E8">
        <f ca="1">IF(COUNT(B8:C8)=2,B8*D8,0)</f>
        <v>1.2618024307341948</v>
      </c>
      <c r="F8">
        <f t="shared" ca="1" si="5"/>
        <v>23104</v>
      </c>
      <c r="G8">
        <f t="shared" ca="1" si="0"/>
        <v>3511808</v>
      </c>
      <c r="H8">
        <f t="shared" ca="1" si="1"/>
        <v>533794816</v>
      </c>
      <c r="I8">
        <f t="shared" ca="1" si="2"/>
        <v>191.79396947159759</v>
      </c>
      <c r="K8" s="36" t="s">
        <v>21</v>
      </c>
      <c r="L8" s="37">
        <f ca="1">-B42/(2*B41)</f>
        <v>157.83228089270921</v>
      </c>
      <c r="M8" t="s">
        <v>80</v>
      </c>
    </row>
    <row r="9" spans="1:13" x14ac:dyDescent="0.25">
      <c r="A9">
        <f>IF(Sheet1!M5=0,0,Sheet1!M4)</f>
        <v>-5</v>
      </c>
      <c r="B9" s="33">
        <f ca="1">IF(A9=0,"",INDIRECT("Sheet1!A"&amp;Sheet1!AE$11+A9))</f>
        <v>153</v>
      </c>
      <c r="C9" s="33">
        <f ca="1">LN(INDIRECT("Sheet1!b"&amp;Sheet1!AE$11+A9))</f>
        <v>1.7966910091040952E-2</v>
      </c>
      <c r="D9" s="33">
        <f t="shared" ca="1" si="3"/>
        <v>1.7966910091040952E-2</v>
      </c>
      <c r="E9">
        <f t="shared" ca="1" si="4"/>
        <v>2.7489372439292654</v>
      </c>
      <c r="F9">
        <f t="shared" ca="1" si="5"/>
        <v>23409</v>
      </c>
      <c r="G9">
        <f t="shared" ca="1" si="0"/>
        <v>3581577</v>
      </c>
      <c r="H9">
        <f t="shared" ca="1" si="1"/>
        <v>547981281</v>
      </c>
      <c r="I9">
        <f t="shared" ca="1" si="2"/>
        <v>420.58739832117766</v>
      </c>
      <c r="K9" s="38" t="s">
        <v>22</v>
      </c>
      <c r="L9" s="39">
        <f ca="1">2.35703/(SQRT(2)*SQRT(-B41))</f>
        <v>46.206235092011781</v>
      </c>
      <c r="M9" t="s">
        <v>81</v>
      </c>
    </row>
    <row r="10" spans="1:13" x14ac:dyDescent="0.25">
      <c r="A10">
        <f>IF(Sheet1!N5=0,0,Sheet1!N4)</f>
        <v>-4</v>
      </c>
      <c r="B10" s="33">
        <f ca="1">IF(A10=0,"",INDIRECT("Sheet1!A"&amp;Sheet1!AE$11+A10))</f>
        <v>154</v>
      </c>
      <c r="C10" s="33">
        <f ca="1">LN(INDIRECT("Sheet1!b"&amp;Sheet1!AE$11+A10))</f>
        <v>2.723366606595368E-2</v>
      </c>
      <c r="D10" s="33">
        <f t="shared" ca="1" si="3"/>
        <v>2.723366606595368E-2</v>
      </c>
      <c r="E10">
        <f ca="1">IF(COUNT(B10:C10)=2,B10*D10,0)</f>
        <v>4.1939845741568664</v>
      </c>
      <c r="F10">
        <f t="shared" ca="1" si="5"/>
        <v>23716</v>
      </c>
      <c r="G10">
        <f t="shared" ca="1" si="0"/>
        <v>3652264</v>
      </c>
      <c r="H10">
        <f t="shared" ca="1" si="1"/>
        <v>562448656</v>
      </c>
      <c r="I10">
        <f t="shared" ca="1" si="2"/>
        <v>645.87362442015751</v>
      </c>
    </row>
    <row r="11" spans="1:13" x14ac:dyDescent="0.25">
      <c r="A11">
        <f>IF(Sheet1!O5=0,0,Sheet1!O4)</f>
        <v>-3</v>
      </c>
      <c r="B11" s="33">
        <f ca="1">IF(A11=0,"",INDIRECT("Sheet1!A"&amp;Sheet1!AE$11+A11))</f>
        <v>155</v>
      </c>
      <c r="C11" s="33">
        <f ca="1">LN(INDIRECT("Sheet1!b"&amp;Sheet1!AE$11+A11))</f>
        <v>3.5484423390255045E-2</v>
      </c>
      <c r="D11" s="33">
        <f t="shared" ca="1" si="3"/>
        <v>3.5484423390255045E-2</v>
      </c>
      <c r="E11">
        <f t="shared" ca="1" si="4"/>
        <v>5.5000856254895316</v>
      </c>
      <c r="F11">
        <f t="shared" ca="1" si="5"/>
        <v>24025</v>
      </c>
      <c r="G11">
        <f t="shared" ca="1" si="0"/>
        <v>3723875</v>
      </c>
      <c r="H11">
        <f t="shared" ca="1" si="1"/>
        <v>577200625</v>
      </c>
      <c r="I11">
        <f t="shared" ca="1" si="2"/>
        <v>852.51327195087742</v>
      </c>
    </row>
    <row r="12" spans="1:13" x14ac:dyDescent="0.25">
      <c r="A12">
        <f>IF(Sheet1!P5=0,0,Sheet1!P4)</f>
        <v>-2</v>
      </c>
      <c r="B12" s="33">
        <f ca="1">IF(A12=0,"",INDIRECT("Sheet1!A"&amp;Sheet1!AE$11+A12))</f>
        <v>156</v>
      </c>
      <c r="C12" s="33">
        <f ca="1">LN(INDIRECT("Sheet1!b"&amp;Sheet1!AE$11+A12))</f>
        <v>4.2170553267246488E-2</v>
      </c>
      <c r="D12" s="33">
        <f t="shared" ca="1" si="3"/>
        <v>4.2170553267246488E-2</v>
      </c>
      <c r="E12">
        <f t="shared" ca="1" si="4"/>
        <v>6.5786063096904526</v>
      </c>
      <c r="F12">
        <f t="shared" ca="1" si="5"/>
        <v>24336</v>
      </c>
      <c r="G12">
        <f t="shared" ca="1" si="0"/>
        <v>3796416</v>
      </c>
      <c r="H12">
        <f t="shared" ca="1" si="1"/>
        <v>592240896</v>
      </c>
      <c r="I12">
        <f t="shared" ca="1" si="2"/>
        <v>1026.2625843117105</v>
      </c>
    </row>
    <row r="13" spans="1:13" x14ac:dyDescent="0.25">
      <c r="A13">
        <f>IF(Sheet1!Q5=0,0,Sheet1!Q4)</f>
        <v>-1</v>
      </c>
      <c r="B13" s="33">
        <f ca="1">IF(A13=0,"",INDIRECT("Sheet1!A"&amp;Sheet1!AE$11+A13))</f>
        <v>157</v>
      </c>
      <c r="C13" s="33">
        <f ca="1">LN(INDIRECT("Sheet1!b"&amp;Sheet1!AE$11+A13))</f>
        <v>4.6814826424500536E-2</v>
      </c>
      <c r="D13" s="33">
        <f t="shared" ca="1" si="3"/>
        <v>4.6814826424500536E-2</v>
      </c>
      <c r="E13">
        <f t="shared" ca="1" si="4"/>
        <v>7.3499277486465839</v>
      </c>
      <c r="F13">
        <f t="shared" ca="1" si="5"/>
        <v>24649</v>
      </c>
      <c r="G13">
        <f t="shared" ca="1" si="0"/>
        <v>3869893</v>
      </c>
      <c r="H13">
        <f t="shared" ca="1" si="1"/>
        <v>607573201</v>
      </c>
      <c r="I13">
        <f t="shared" ca="1" si="2"/>
        <v>1153.9386565375137</v>
      </c>
      <c r="K13" t="s">
        <v>23</v>
      </c>
    </row>
    <row r="14" spans="1:13" x14ac:dyDescent="0.25">
      <c r="A14">
        <f>IF(Sheet1!R5=0,0,Sheet1!R4)</f>
        <v>0</v>
      </c>
      <c r="B14" s="33">
        <f ca="1">INDIRECT("Sheet1!A"&amp;Sheet1!AE$11+A14)</f>
        <v>158</v>
      </c>
      <c r="C14" s="33">
        <f ca="1">LN(INDIRECT("Sheet1!b"&amp;Sheet1!AE$11+A14))</f>
        <v>4.9010959340607604E-2</v>
      </c>
      <c r="D14" s="33">
        <f t="shared" ca="1" si="3"/>
        <v>4.9010959340607604E-2</v>
      </c>
      <c r="E14">
        <f t="shared" ca="1" si="4"/>
        <v>7.7437315758160015</v>
      </c>
      <c r="F14">
        <f t="shared" ca="1" si="5"/>
        <v>24964</v>
      </c>
      <c r="G14">
        <f t="shared" ca="1" si="0"/>
        <v>3944312</v>
      </c>
      <c r="H14">
        <f t="shared" ca="1" si="1"/>
        <v>623201296</v>
      </c>
      <c r="I14">
        <f t="shared" ca="1" si="2"/>
        <v>1223.5095889789282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IF(A15=0,"",INDIRECT("Sheet1!A"&amp;Sheet1!AE$11+A15))</f>
        <v>159</v>
      </c>
      <c r="C15" s="33">
        <f ca="1">LN(INDIRECT("Sheet1!b"&amp;Sheet1!AE$11+A15))</f>
        <v>4.8421069102602819E-2</v>
      </c>
      <c r="D15" s="33">
        <f t="shared" ca="1" si="3"/>
        <v>4.8421069102602819E-2</v>
      </c>
      <c r="E15">
        <f t="shared" ca="1" si="4"/>
        <v>7.6989499873138483</v>
      </c>
      <c r="F15">
        <f t="shared" ca="1" si="5"/>
        <v>25281</v>
      </c>
      <c r="G15">
        <f t="shared" ca="1" si="0"/>
        <v>4019679</v>
      </c>
      <c r="H15">
        <f t="shared" ca="1" si="1"/>
        <v>639128961</v>
      </c>
      <c r="I15">
        <f t="shared" ca="1" si="2"/>
        <v>1224.1330479829019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IF(A16=0,"",INDIRECT("Sheet1!A"&amp;Sheet1!AE$11+A16))</f>
        <v>160</v>
      </c>
      <c r="C16" s="33">
        <f ca="1">LN(INDIRECT("Sheet1!b"&amp;Sheet1!AE$11+A16))</f>
        <v>4.4772040241766071E-2</v>
      </c>
      <c r="D16" s="33">
        <f t="shared" ca="1" si="3"/>
        <v>4.4772040241766071E-2</v>
      </c>
      <c r="E16">
        <f t="shared" ca="1" si="4"/>
        <v>7.1635264386825712</v>
      </c>
      <c r="F16">
        <f t="shared" ca="1" si="5"/>
        <v>25600</v>
      </c>
      <c r="G16">
        <f t="shared" ca="1" si="0"/>
        <v>4096000</v>
      </c>
      <c r="H16">
        <f t="shared" ca="1" si="1"/>
        <v>655360000</v>
      </c>
      <c r="I16">
        <f t="shared" ca="1" si="2"/>
        <v>1146.1642301892114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>
        <f ca="1">IF(A17=0,"",INDIRECT("Sheet1!A"&amp;Sheet1!AE$11+A17))</f>
        <v>161</v>
      </c>
      <c r="C17" s="33">
        <f ca="1">LN(INDIRECT("Sheet1!b"&amp;Sheet1!AE$11+A17))</f>
        <v>3.7851579130160865E-2</v>
      </c>
      <c r="D17" s="33">
        <f t="shared" ca="1" si="3"/>
        <v>3.7851579130160865E-2</v>
      </c>
      <c r="E17">
        <f t="shared" ca="1" si="4"/>
        <v>6.0941042399558993</v>
      </c>
      <c r="F17">
        <f t="shared" ca="1" si="5"/>
        <v>25921</v>
      </c>
      <c r="G17">
        <f t="shared" ca="1" si="0"/>
        <v>4173281</v>
      </c>
      <c r="H17">
        <f t="shared" ca="1" si="1"/>
        <v>671898241</v>
      </c>
      <c r="I17">
        <f t="shared" ca="1" si="2"/>
        <v>981.15078263289979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IF(A18=0,"",INDIRECT("Sheet1!A"&amp;Sheet1!AE$11+A18))</f>
        <v>162</v>
      </c>
      <c r="C18" s="33">
        <f ca="1">LN(INDIRECT("Sheet1!b"&amp;Sheet1!AE$11+A18))</f>
        <v>2.7504522807763093E-2</v>
      </c>
      <c r="D18" s="33">
        <f t="shared" ca="1" si="3"/>
        <v>2.7504522807763093E-2</v>
      </c>
      <c r="E18">
        <f t="shared" ca="1" si="4"/>
        <v>4.4557326948576206</v>
      </c>
      <c r="F18">
        <f t="shared" ca="1" si="5"/>
        <v>26244</v>
      </c>
      <c r="G18">
        <f t="shared" ca="1" si="0"/>
        <v>4251528</v>
      </c>
      <c r="H18">
        <f t="shared" ca="1" si="1"/>
        <v>688747536</v>
      </c>
      <c r="I18">
        <f t="shared" ca="1" si="2"/>
        <v>721.82869656693458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IF(A19=0,"",INDIRECT("Sheet1!A"&amp;Sheet1!AE$11+A19))</f>
        <v>163</v>
      </c>
      <c r="C19" s="33">
        <f ca="1">LN(INDIRECT("Sheet1!b"&amp;Sheet1!AE$11+A19))</f>
        <v>1.362979517865389E-2</v>
      </c>
      <c r="D19" s="33">
        <f t="shared" ca="1" si="3"/>
        <v>1.362979517865389E-2</v>
      </c>
      <c r="E19">
        <f t="shared" ca="1" si="4"/>
        <v>2.221656614120584</v>
      </c>
      <c r="F19">
        <f t="shared" ca="1" si="5"/>
        <v>26569</v>
      </c>
      <c r="G19">
        <f t="shared" ca="1" si="0"/>
        <v>4330747</v>
      </c>
      <c r="H19">
        <f t="shared" ca="1" si="1"/>
        <v>705911761</v>
      </c>
      <c r="I19">
        <f t="shared" ca="1" si="2"/>
        <v>362.13002810165523</v>
      </c>
    </row>
    <row r="20" spans="1:11" x14ac:dyDescent="0.25">
      <c r="A20">
        <f>IF(Sheet1!X5=0,0,Sheet1!X4)</f>
        <v>6</v>
      </c>
      <c r="B20" s="33">
        <f ca="1">IF(A20=0,"",INDIRECT("Sheet1!A"&amp;Sheet1!AE$11+A20))</f>
        <v>164</v>
      </c>
      <c r="C20" s="33">
        <f ca="1">LN(INDIRECT("Sheet1!b"&amp;Sheet1!AE$11+A20))</f>
        <v>-3.8217332344554823E-3</v>
      </c>
      <c r="D20" s="33">
        <f t="shared" ca="1" si="3"/>
        <v>-3.8217332344554823E-3</v>
      </c>
      <c r="E20">
        <f t="shared" ca="1" si="4"/>
        <v>-0.62676425045069906</v>
      </c>
      <c r="F20">
        <f t="shared" ca="1" si="5"/>
        <v>26896</v>
      </c>
      <c r="G20">
        <f t="shared" ca="1" si="0"/>
        <v>4410944</v>
      </c>
      <c r="H20">
        <f t="shared" ca="1" si="1"/>
        <v>723394816</v>
      </c>
      <c r="I20">
        <f t="shared" ca="1" si="2"/>
        <v>-102.78933707391465</v>
      </c>
    </row>
    <row r="21" spans="1:11" x14ac:dyDescent="0.25">
      <c r="A21">
        <f>IF(Sheet1!Y5=0,0,Sheet1!Y4)</f>
        <v>0</v>
      </c>
      <c r="B21" s="33" t="str">
        <f ca="1">IF(A21=0,"",INDIRECT("Sheet1!A"&amp;Sheet1!AE$11+A21))</f>
        <v/>
      </c>
      <c r="C21" s="33">
        <f ca="1">LN(INDIRECT("Sheet1!b"&amp;Sheet1!AE$11+A21))</f>
        <v>4.9010959340607604E-2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IF(A22=0,"",INDIRECT("Sheet1!A"&amp;Sheet1!AE$10+A22))</f>
        <v/>
      </c>
      <c r="C22" s="33">
        <f ca="1">LN(INDIRECT("Sheet1!b"&amp;Sheet1!AE$10+A22))</f>
        <v>0.73088113100206054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>
        <f ca="1">SUM(B6:B35)</f>
        <v>2054</v>
      </c>
      <c r="C37" s="40">
        <f ca="1">SUM(D6:D35)</f>
        <v>0.3953399435872415</v>
      </c>
      <c r="D37" s="40"/>
      <c r="E37" s="51">
        <f ca="1">SUM(E6:E35)</f>
        <v>62.384281232942719</v>
      </c>
      <c r="F37" s="51">
        <f ca="1">SUM(F6:F35)</f>
        <v>324714</v>
      </c>
      <c r="G37" s="52">
        <f ca="1">SUM(G6:G35)</f>
        <v>51362324</v>
      </c>
      <c r="H37" s="53">
        <f ca="1">SUM(H6:H35)</f>
        <v>8128882086</v>
      </c>
      <c r="I37" s="53">
        <f ca="1">SUM(I6:I35)</f>
        <v>9847.0965423916514</v>
      </c>
    </row>
    <row r="38" spans="1:11" ht="26.25" x14ac:dyDescent="0.25">
      <c r="A38" s="47" t="s">
        <v>30</v>
      </c>
      <c r="B38" s="40">
        <f ca="1">COUNT(B7:B22)</f>
        <v>13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>
        <f ca="1">n*F37*H37+2*B37*F37*G37-F37^3-B37^2*H37-n*G37^2</f>
        <v>4736736</v>
      </c>
      <c r="C40" s="40"/>
      <c r="D40" s="40"/>
      <c r="E40" s="40"/>
      <c r="F40" s="40"/>
    </row>
    <row r="41" spans="1:11" ht="15.75" x14ac:dyDescent="0.25">
      <c r="A41" s="42" t="s">
        <v>32</v>
      </c>
      <c r="B41" s="49">
        <f ca="1">(n*F37*I37+B37*G37*C37+B37*F37*E37-F37^2*C37-B37^2*I37-n*G37*E37)/B40</f>
        <v>-1.3010651913083376E-3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>
        <f ca="1">(n*H37*E37+B37*F37*I37+F37*G37*C37-F37^2*E37-B37*H37*C37-n*G37*I37)/B40</f>
        <v>0.41070017346860793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>
        <f ca="1">(F37*H37*C37+F37*G37*E37+B37*G37*I37-F37^2*I37-B37*H37*E37-G37^2*C37)/B40</f>
        <v>-32.362210285732623</v>
      </c>
      <c r="C43" s="40" t="s">
        <v>36</v>
      </c>
      <c r="D43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85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IF(A6=0,"",INDIRECT("Sheet1!A"&amp;Sheet1!AE$12+A6))</f>
        <v/>
      </c>
      <c r="C6" s="33">
        <f ca="1">LN(INDIRECT("Sheet1!b"&amp;Sheet1!AE$12+A6))</f>
        <v>-0.64993969503969229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IF(A7=0,"",INDIRECT("Sheet1!A"&amp;Sheet1!AE$12+A7))</f>
        <v/>
      </c>
      <c r="C7" s="33">
        <f ca="1">LN(INDIRECT("Sheet1!b"&amp;Sheet1!AE$12+A7))</f>
        <v>-0.64993969503969229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>
        <f ca="1">EXP(B43-B41*(B42/(2*B41))^2)</f>
        <v>0.52222703224787825</v>
      </c>
      <c r="M7" t="s">
        <v>79</v>
      </c>
    </row>
    <row r="8" spans="1:13" x14ac:dyDescent="0.25">
      <c r="A8">
        <f>IF(Sheet1!L5=0,0,Sheet1!L4)</f>
        <v>-6</v>
      </c>
      <c r="B8" s="33">
        <f ca="1">IF(A8=0,"",INDIRECT("Sheet1!A"&amp;Sheet1!AE$12+A8))</f>
        <v>192</v>
      </c>
      <c r="C8" s="33">
        <f ca="1">LN(INDIRECT("Sheet1!b"&amp;Sheet1!AE$12+A8))</f>
        <v>-0.68640726475325398</v>
      </c>
      <c r="D8" s="33">
        <f t="shared" ca="1" si="3"/>
        <v>-0.68640726475325398</v>
      </c>
      <c r="E8">
        <f ca="1">IF(COUNT(B8:C8)=2,B8*D8,0)</f>
        <v>-131.79019483262476</v>
      </c>
      <c r="F8">
        <f t="shared" ca="1" si="5"/>
        <v>36864</v>
      </c>
      <c r="G8">
        <f t="shared" ca="1" si="0"/>
        <v>7077888</v>
      </c>
      <c r="H8">
        <f t="shared" ca="1" si="1"/>
        <v>1358954496</v>
      </c>
      <c r="I8">
        <f t="shared" ca="1" si="2"/>
        <v>-25303.717407863955</v>
      </c>
      <c r="K8" s="36" t="s">
        <v>21</v>
      </c>
      <c r="L8" s="37">
        <f ca="1">-B42/(2*B41)</f>
        <v>197.35128040462405</v>
      </c>
      <c r="M8" t="s">
        <v>80</v>
      </c>
    </row>
    <row r="9" spans="1:13" x14ac:dyDescent="0.25">
      <c r="A9">
        <f>IF(Sheet1!M5=0,0,Sheet1!M4)</f>
        <v>-5</v>
      </c>
      <c r="B9" s="33">
        <f ca="1">IF(A9=0,"",INDIRECT("Sheet1!A"&amp;Sheet1!AE$12+A9))</f>
        <v>193</v>
      </c>
      <c r="C9" s="33">
        <f ca="1">LN(INDIRECT("Sheet1!b"&amp;Sheet1!AE$12+A9))</f>
        <v>-0.67714293411497661</v>
      </c>
      <c r="D9" s="33">
        <f t="shared" ca="1" si="3"/>
        <v>-0.67714293411497661</v>
      </c>
      <c r="E9">
        <f t="shared" ca="1" si="4"/>
        <v>-130.68858628419048</v>
      </c>
      <c r="F9">
        <f t="shared" ca="1" si="5"/>
        <v>37249</v>
      </c>
      <c r="G9">
        <f t="shared" ca="1" si="0"/>
        <v>7189057</v>
      </c>
      <c r="H9">
        <f t="shared" ca="1" si="1"/>
        <v>1387488001</v>
      </c>
      <c r="I9">
        <f t="shared" ca="1" si="2"/>
        <v>-25222.897152848764</v>
      </c>
      <c r="K9" s="38" t="s">
        <v>22</v>
      </c>
      <c r="L9" s="39">
        <f ca="1">2.35703/(SQRT(2)*SQRT(-B41))</f>
        <v>43.967258203545512</v>
      </c>
      <c r="M9" t="s">
        <v>81</v>
      </c>
    </row>
    <row r="10" spans="1:13" x14ac:dyDescent="0.25">
      <c r="A10">
        <f>IF(Sheet1!N5=0,0,Sheet1!N4)</f>
        <v>-4</v>
      </c>
      <c r="B10" s="33">
        <f ca="1">IF(A10=0,"",INDIRECT("Sheet1!A"&amp;Sheet1!AE$12+A10))</f>
        <v>194</v>
      </c>
      <c r="C10" s="33">
        <f ca="1">LN(INDIRECT("Sheet1!b"&amp;Sheet1!AE$12+A10))</f>
        <v>-0.66836857615205336</v>
      </c>
      <c r="D10" s="33">
        <f t="shared" ca="1" si="3"/>
        <v>-0.66836857615205336</v>
      </c>
      <c r="E10">
        <f ca="1">IF(COUNT(B10:C10)=2,B10*D10,0)</f>
        <v>-129.66350377349835</v>
      </c>
      <c r="F10">
        <f t="shared" ca="1" si="5"/>
        <v>37636</v>
      </c>
      <c r="G10">
        <f t="shared" ca="1" si="0"/>
        <v>7301384</v>
      </c>
      <c r="H10">
        <f t="shared" ca="1" si="1"/>
        <v>1416468496</v>
      </c>
      <c r="I10">
        <f t="shared" ca="1" si="2"/>
        <v>-25154.719732058682</v>
      </c>
    </row>
    <row r="11" spans="1:13" x14ac:dyDescent="0.25">
      <c r="A11">
        <f>IF(Sheet1!O5=0,0,Sheet1!O4)</f>
        <v>-3</v>
      </c>
      <c r="B11" s="33">
        <f ca="1">IF(A11=0,"",INDIRECT("Sheet1!A"&amp;Sheet1!AE$12+A11))</f>
        <v>195</v>
      </c>
      <c r="C11" s="33">
        <f ca="1">LN(INDIRECT("Sheet1!b"&amp;Sheet1!AE$12+A11))</f>
        <v>-0.66072119923164752</v>
      </c>
      <c r="D11" s="33">
        <f t="shared" ca="1" si="3"/>
        <v>-0.66072119923164752</v>
      </c>
      <c r="E11">
        <f t="shared" ca="1" si="4"/>
        <v>-128.84063385017126</v>
      </c>
      <c r="F11">
        <f t="shared" ca="1" si="5"/>
        <v>38025</v>
      </c>
      <c r="G11">
        <f t="shared" ca="1" si="0"/>
        <v>7414875</v>
      </c>
      <c r="H11">
        <f t="shared" ca="1" si="1"/>
        <v>1445900625</v>
      </c>
      <c r="I11">
        <f t="shared" ca="1" si="2"/>
        <v>-25123.923600783397</v>
      </c>
    </row>
    <row r="12" spans="1:13" x14ac:dyDescent="0.25">
      <c r="A12">
        <f>IF(Sheet1!P5=0,0,Sheet1!P4)</f>
        <v>-2</v>
      </c>
      <c r="B12" s="33">
        <f ca="1">IF(A12=0,"",INDIRECT("Sheet1!A"&amp;Sheet1!AE$12+A12))</f>
        <v>196</v>
      </c>
      <c r="C12" s="33">
        <f ca="1">LN(INDIRECT("Sheet1!b"&amp;Sheet1!AE$12+A12))</f>
        <v>-0.65477358429211552</v>
      </c>
      <c r="D12" s="33">
        <f t="shared" ca="1" si="3"/>
        <v>-0.65477358429211552</v>
      </c>
      <c r="E12">
        <f t="shared" ca="1" si="4"/>
        <v>-128.33562252125463</v>
      </c>
      <c r="F12">
        <f t="shared" ca="1" si="5"/>
        <v>38416</v>
      </c>
      <c r="G12">
        <f t="shared" ca="1" si="0"/>
        <v>7529536</v>
      </c>
      <c r="H12">
        <f t="shared" ca="1" si="1"/>
        <v>1475789056</v>
      </c>
      <c r="I12">
        <f t="shared" ca="1" si="2"/>
        <v>-25153.78201416591</v>
      </c>
    </row>
    <row r="13" spans="1:13" x14ac:dyDescent="0.25">
      <c r="A13">
        <f>IF(Sheet1!Q5=0,0,Sheet1!Q4)</f>
        <v>-1</v>
      </c>
      <c r="B13" s="33">
        <f ca="1">IF(A13=0,"",INDIRECT("Sheet1!A"&amp;Sheet1!AE$12+A13))</f>
        <v>197</v>
      </c>
      <c r="C13" s="33">
        <f ca="1">LN(INDIRECT("Sheet1!b"&amp;Sheet1!AE$12+A13))</f>
        <v>-0.65103238004383313</v>
      </c>
      <c r="D13" s="33">
        <f t="shared" ca="1" si="3"/>
        <v>-0.65103238004383313</v>
      </c>
      <c r="E13">
        <f t="shared" ca="1" si="4"/>
        <v>-128.25337886863514</v>
      </c>
      <c r="F13">
        <f t="shared" ca="1" si="5"/>
        <v>38809</v>
      </c>
      <c r="G13">
        <f t="shared" ca="1" si="0"/>
        <v>7645373</v>
      </c>
      <c r="H13">
        <f t="shared" ca="1" si="1"/>
        <v>1506138481</v>
      </c>
      <c r="I13">
        <f t="shared" ca="1" si="2"/>
        <v>-25265.915637121121</v>
      </c>
      <c r="K13" t="s">
        <v>23</v>
      </c>
    </row>
    <row r="14" spans="1:13" x14ac:dyDescent="0.25">
      <c r="A14">
        <f>IF(Sheet1!R5=0,0,Sheet1!R4)</f>
        <v>0</v>
      </c>
      <c r="B14" s="33">
        <f ca="1">INDIRECT("Sheet1!A"&amp;Sheet1!AE$12+A14)</f>
        <v>198</v>
      </c>
      <c r="C14" s="33">
        <f ca="1">LN(INDIRECT("Sheet1!b"&amp;Sheet1!AE$12+A14))</f>
        <v>-0.64993969503969229</v>
      </c>
      <c r="D14" s="33">
        <f t="shared" ca="1" si="3"/>
        <v>-0.64993969503969229</v>
      </c>
      <c r="E14">
        <f t="shared" ca="1" si="4"/>
        <v>-128.68805961785907</v>
      </c>
      <c r="F14">
        <f t="shared" ca="1" si="5"/>
        <v>39204</v>
      </c>
      <c r="G14">
        <f t="shared" ca="1" si="0"/>
        <v>7762392</v>
      </c>
      <c r="H14">
        <f t="shared" ca="1" si="1"/>
        <v>1536953616</v>
      </c>
      <c r="I14">
        <f t="shared" ca="1" si="2"/>
        <v>-25480.235804336098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IF(A15=0,"",INDIRECT("Sheet1!A"&amp;Sheet1!AE$12+A15))</f>
        <v>199</v>
      </c>
      <c r="C15" s="33">
        <f ca="1">LN(INDIRECT("Sheet1!b"&amp;Sheet1!AE$12+A15))</f>
        <v>-0.65187700955232775</v>
      </c>
      <c r="D15" s="33">
        <f t="shared" ca="1" si="3"/>
        <v>-0.65187700955232775</v>
      </c>
      <c r="E15">
        <f t="shared" ca="1" si="4"/>
        <v>-129.72352490091322</v>
      </c>
      <c r="F15">
        <f t="shared" ca="1" si="5"/>
        <v>39601</v>
      </c>
      <c r="G15">
        <f t="shared" ca="1" si="0"/>
        <v>7880599</v>
      </c>
      <c r="H15">
        <f t="shared" ca="1" si="1"/>
        <v>1568239201</v>
      </c>
      <c r="I15">
        <f t="shared" ca="1" si="2"/>
        <v>-25814.98145528173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IF(A16=0,"",INDIRECT("Sheet1!A"&amp;Sheet1!AE$12+A16))</f>
        <v>200</v>
      </c>
      <c r="C16" s="33">
        <f ca="1">LN(INDIRECT("Sheet1!b"&amp;Sheet1!AE$12+A16))</f>
        <v>-0.65717044657769774</v>
      </c>
      <c r="D16" s="33">
        <f t="shared" ca="1" si="3"/>
        <v>-0.65717044657769774</v>
      </c>
      <c r="E16">
        <f t="shared" ca="1" si="4"/>
        <v>-131.43408931553955</v>
      </c>
      <c r="F16">
        <f t="shared" ca="1" si="5"/>
        <v>40000</v>
      </c>
      <c r="G16">
        <f t="shared" ca="1" si="0"/>
        <v>8000000</v>
      </c>
      <c r="H16">
        <f t="shared" ca="1" si="1"/>
        <v>1600000000</v>
      </c>
      <c r="I16">
        <f t="shared" ca="1" si="2"/>
        <v>-26286.81786310791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>
        <f ca="1">IF(A17=0,"",INDIRECT("Sheet1!A"&amp;Sheet1!AE$12+A17))</f>
        <v>201</v>
      </c>
      <c r="C17" s="33">
        <f ca="1">LN(INDIRECT("Sheet1!b"&amp;Sheet1!AE$12+A17))</f>
        <v>-0.66609667410107276</v>
      </c>
      <c r="D17" s="33">
        <f t="shared" ca="1" si="3"/>
        <v>-0.66609667410107276</v>
      </c>
      <c r="E17">
        <f t="shared" ca="1" si="4"/>
        <v>-133.88543149431561</v>
      </c>
      <c r="F17">
        <f t="shared" ca="1" si="5"/>
        <v>40401</v>
      </c>
      <c r="G17">
        <f t="shared" ca="1" si="0"/>
        <v>8120601</v>
      </c>
      <c r="H17">
        <f t="shared" ca="1" si="1"/>
        <v>1632240801</v>
      </c>
      <c r="I17">
        <f t="shared" ca="1" si="2"/>
        <v>-26910.97173035744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IF(A18=0,"",INDIRECT("Sheet1!A"&amp;Sheet1!AE$12+A18))</f>
        <v>202</v>
      </c>
      <c r="C18" s="33">
        <f ca="1">LN(INDIRECT("Sheet1!b"&amp;Sheet1!AE$12+A18))</f>
        <v>-0.6788889236860286</v>
      </c>
      <c r="D18" s="33">
        <f t="shared" ca="1" si="3"/>
        <v>-0.6788889236860286</v>
      </c>
      <c r="E18">
        <f t="shared" ca="1" si="4"/>
        <v>-137.13556258457777</v>
      </c>
      <c r="F18">
        <f t="shared" ca="1" si="5"/>
        <v>40804</v>
      </c>
      <c r="G18">
        <f t="shared" ca="1" si="0"/>
        <v>8242408</v>
      </c>
      <c r="H18">
        <f t="shared" ca="1" si="1"/>
        <v>1664966416</v>
      </c>
      <c r="I18">
        <f t="shared" ca="1" si="2"/>
        <v>-27701.383642084711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IF(A19=0,"",INDIRECT("Sheet1!A"&amp;Sheet1!AE$12+A19))</f>
        <v>203</v>
      </c>
      <c r="C19" s="33">
        <f ca="1">LN(INDIRECT("Sheet1!b"&amp;Sheet1!AE$12+A19))</f>
        <v>-0.69574278680583312</v>
      </c>
      <c r="D19" s="33">
        <f t="shared" ca="1" si="3"/>
        <v>-0.69574278680583312</v>
      </c>
      <c r="E19">
        <f t="shared" ca="1" si="4"/>
        <v>-141.23578572158414</v>
      </c>
      <c r="F19">
        <f t="shared" ca="1" si="5"/>
        <v>41209</v>
      </c>
      <c r="G19">
        <f t="shared" ca="1" si="0"/>
        <v>8365427</v>
      </c>
      <c r="H19">
        <f t="shared" ca="1" si="1"/>
        <v>1698181681</v>
      </c>
      <c r="I19">
        <f t="shared" ca="1" si="2"/>
        <v>-28670.864501481577</v>
      </c>
    </row>
    <row r="20" spans="1:11" x14ac:dyDescent="0.25">
      <c r="A20">
        <f>IF(Sheet1!X5=0,0,Sheet1!X4)</f>
        <v>6</v>
      </c>
      <c r="B20" s="33">
        <f ca="1">IF(A20=0,"",INDIRECT("Sheet1!A"&amp;Sheet1!AE$12+A20))</f>
        <v>204</v>
      </c>
      <c r="C20" s="33">
        <f ca="1">LN(INDIRECT("Sheet1!b"&amp;Sheet1!AE$12+A20))</f>
        <v>-0.71682158626076597</v>
      </c>
      <c r="D20" s="33">
        <f t="shared" ca="1" si="3"/>
        <v>-0.71682158626076597</v>
      </c>
      <c r="E20">
        <f t="shared" ca="1" si="4"/>
        <v>-146.23160359719625</v>
      </c>
      <c r="F20">
        <f t="shared" ca="1" si="5"/>
        <v>41616</v>
      </c>
      <c r="G20">
        <f t="shared" ca="1" si="0"/>
        <v>8489664</v>
      </c>
      <c r="H20">
        <f t="shared" ca="1" si="1"/>
        <v>1731891456</v>
      </c>
      <c r="I20">
        <f t="shared" ca="1" si="2"/>
        <v>-29831.247133828037</v>
      </c>
    </row>
    <row r="21" spans="1:11" x14ac:dyDescent="0.25">
      <c r="A21">
        <f>IF(Sheet1!Y5=0,0,Sheet1!Y4)</f>
        <v>0</v>
      </c>
      <c r="B21" s="33" t="str">
        <f ca="1">IF(A21=0,"",INDIRECT("Sheet1!A"&amp;Sheet1!AE$12+A21))</f>
        <v/>
      </c>
      <c r="C21" s="33">
        <f ca="1">LN(INDIRECT("Sheet1!b"&amp;Sheet1!AE$12+A21))</f>
        <v>-0.64993969503969229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IF(A22=0,"",INDIRECT("Sheet1!A"&amp;Sheet1!AE$12+A22))</f>
        <v/>
      </c>
      <c r="C22" s="33">
        <f ca="1">LN(INDIRECT("Sheet1!b"&amp;Sheet1!AE$12+A22))</f>
        <v>-0.64993969503969229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>
        <f ca="1">SUM(B6:B35)</f>
        <v>2574</v>
      </c>
      <c r="C37" s="40">
        <f ca="1">SUM(D6:D35)</f>
        <v>-8.7149830606112992</v>
      </c>
      <c r="D37" s="40"/>
      <c r="E37" s="51">
        <f ca="1">SUM(E6:E35)</f>
        <v>-1725.9059773623601</v>
      </c>
      <c r="F37" s="51">
        <f ca="1">SUM(F6:F35)</f>
        <v>509834</v>
      </c>
      <c r="G37" s="52">
        <f ca="1">SUM(G6:G35)</f>
        <v>101019204</v>
      </c>
      <c r="H37" s="53">
        <f ca="1">SUM(H6:H35)</f>
        <v>20023212326</v>
      </c>
      <c r="I37" s="53">
        <f ca="1">SUM(I6:I35)</f>
        <v>-341921.45767531934</v>
      </c>
    </row>
    <row r="38" spans="1:11" ht="26.25" x14ac:dyDescent="0.25">
      <c r="A38" s="47" t="s">
        <v>30</v>
      </c>
      <c r="B38" s="40">
        <f ca="1">COUNT(B7:B22)</f>
        <v>13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>
        <f ca="1">n*F37*H37+2*B37*F37*G37-F37^3-B37^2*H37-n*G37^2</f>
        <v>4736752</v>
      </c>
      <c r="C40" s="40"/>
      <c r="D40" s="40"/>
      <c r="E40" s="40"/>
      <c r="F40" s="40"/>
    </row>
    <row r="41" spans="1:11" ht="15.75" x14ac:dyDescent="0.25">
      <c r="A41" s="42" t="s">
        <v>32</v>
      </c>
      <c r="B41" s="49">
        <f ca="1">(n*F37*I37+B37*G37*C37+B37*F37*E37-F37^2*C37-B37^2*I37-n*G37*E37)/B40</f>
        <v>-1.4369493391779853E-3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>
        <f ca="1">(n*H37*E37+B37*F37*I37+F37*G37*C37-F37^2*E37-B37*H37*C37-n*G37*I37)/B40</f>
        <v>0.56716758392670763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>
        <f ca="1">(F37*H37*C37+F37*G37*E37+B37*G37*I37-F37^2*I37-B37*H37*E37-G37^2*C37)/B40</f>
        <v>-56.615277303941603</v>
      </c>
      <c r="C43" s="40" t="s">
        <v>36</v>
      </c>
      <c r="D43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86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IF(A6=0,"",INDIRECT("Sheet1!A"&amp;Sheet1!AE$13+A6))</f>
        <v/>
      </c>
      <c r="C6" s="33" t="e">
        <f ca="1">LN(INDIRECT("Sheet1!b"&amp;Sheet1!AE$13+A6))</f>
        <v>#REF!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IF(A7=0,"",INDIRECT("Sheet1!A"&amp;Sheet1!AE$13+A7))</f>
        <v/>
      </c>
      <c r="C7" s="33" t="e">
        <f ca="1">LN(INDIRECT("Sheet1!b"&amp;Sheet1!AE$13+A7))</f>
        <v>#REF!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 t="e">
        <f ca="1">EXP(B43-B41*(B42/(2*B41))^2)</f>
        <v>#REF!</v>
      </c>
      <c r="M7" t="s">
        <v>79</v>
      </c>
    </row>
    <row r="8" spans="1:13" x14ac:dyDescent="0.25">
      <c r="A8">
        <f>IF(Sheet1!L5=0,0,Sheet1!L4)</f>
        <v>-6</v>
      </c>
      <c r="B8" s="33" t="e">
        <f ca="1">IF(A8=0,"",INDIRECT("Sheet1!A"&amp;Sheet1!AE$13+A8))</f>
        <v>#REF!</v>
      </c>
      <c r="C8" s="33" t="e">
        <f ca="1">LN(INDIRECT("Sheet1!b"&amp;Sheet1!AE$13+A8))</f>
        <v>#REF!</v>
      </c>
      <c r="D8" s="33" t="e">
        <f t="shared" ca="1" si="3"/>
        <v>#REF!</v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6" t="s">
        <v>21</v>
      </c>
      <c r="L8" s="37" t="e">
        <f ca="1">-B42/(2*B41)</f>
        <v>#REF!</v>
      </c>
      <c r="M8" t="s">
        <v>80</v>
      </c>
    </row>
    <row r="9" spans="1:13" x14ac:dyDescent="0.25">
      <c r="A9">
        <f>IF(Sheet1!M5=0,0,Sheet1!M4)</f>
        <v>-5</v>
      </c>
      <c r="B9" s="33" t="e">
        <f ca="1">IF(A9=0,"",INDIRECT("Sheet1!A"&amp;Sheet1!AE$13+A9))</f>
        <v>#REF!</v>
      </c>
      <c r="C9" s="33" t="e">
        <f ca="1">LN(INDIRECT("Sheet1!b"&amp;Sheet1!AE$13+A9))</f>
        <v>#REF!</v>
      </c>
      <c r="D9" s="33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8" t="s">
        <v>22</v>
      </c>
      <c r="L9" s="39" t="e">
        <f ca="1">2.35703/(SQRT(2)*SQRT(-B41))</f>
        <v>#REF!</v>
      </c>
      <c r="M9" t="s">
        <v>81</v>
      </c>
    </row>
    <row r="10" spans="1:13" x14ac:dyDescent="0.25">
      <c r="A10">
        <f>IF(Sheet1!N5=0,0,Sheet1!N4)</f>
        <v>-4</v>
      </c>
      <c r="B10" s="33" t="e">
        <f ca="1">IF(A10=0,"",INDIRECT("Sheet1!A"&amp;Sheet1!AE$13+A10))</f>
        <v>#REF!</v>
      </c>
      <c r="C10" s="33" t="e">
        <f ca="1">LN(INDIRECT("Sheet1!b"&amp;Sheet1!AE$13+A10))</f>
        <v>#REF!</v>
      </c>
      <c r="D10" s="33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3" t="e">
        <f ca="1">IF(A11=0,"",INDIRECT("Sheet1!A"&amp;Sheet1!AE$13+A11))</f>
        <v>#REF!</v>
      </c>
      <c r="C11" s="33" t="e">
        <f ca="1">LN(INDIRECT("Sheet1!b"&amp;Sheet1!AE$13+A11))</f>
        <v>#REF!</v>
      </c>
      <c r="D11" s="33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3" t="e">
        <f ca="1">IF(A12=0,"",INDIRECT("Sheet1!A"&amp;Sheet1!AE$13+A12))</f>
        <v>#REF!</v>
      </c>
      <c r="C12" s="33" t="e">
        <f ca="1">LN(INDIRECT("Sheet1!b"&amp;Sheet1!AE$13+A12))</f>
        <v>#REF!</v>
      </c>
      <c r="D12" s="33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3" t="e">
        <f ca="1">IF(A13=0,"",INDIRECT("Sheet1!A"&amp;Sheet1!AE$13+A13))</f>
        <v>#REF!</v>
      </c>
      <c r="C13" s="33" t="e">
        <f ca="1">LN(INDIRECT("Sheet1!b"&amp;Sheet1!AE$13+A13))</f>
        <v>#REF!</v>
      </c>
      <c r="D13" s="33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23</v>
      </c>
    </row>
    <row r="14" spans="1:13" x14ac:dyDescent="0.25">
      <c r="A14">
        <f>IF(Sheet1!R5=0,0,Sheet1!R4)</f>
        <v>0</v>
      </c>
      <c r="B14" s="33" t="e">
        <f ca="1">INDIRECT("Sheet1!A"&amp;Sheet1!AE$13+A14)</f>
        <v>#REF!</v>
      </c>
      <c r="C14" s="33" t="e">
        <f ca="1">LN(INDIRECT("Sheet1!b"&amp;Sheet1!AE$13+A14))</f>
        <v>#REF!</v>
      </c>
      <c r="D14" s="33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IF(A15=0,"",INDIRECT("Sheet1!A"&amp;Sheet1!AE$13+A15))</f>
        <v>0</v>
      </c>
      <c r="C15" s="33" t="e">
        <f ca="1">LN(INDIRECT("Sheet1!b"&amp;Sheet1!AE$13+A15))</f>
        <v>#VALUE!</v>
      </c>
      <c r="D15" s="33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IF(A16=0,"",INDIRECT("Sheet1!A"&amp;Sheet1!AE$13+A16))</f>
        <v>0</v>
      </c>
      <c r="C16" s="33" t="e">
        <f ca="1">LN(INDIRECT("Sheet1!b"&amp;Sheet1!AE$13+A16))</f>
        <v>#VALUE!</v>
      </c>
      <c r="D16" s="33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 t="str">
        <f ca="1">IF(A17=0,"",INDIRECT("Sheet1!A"&amp;Sheet1!AE$13+A17))</f>
        <v>Amplitude threshold</v>
      </c>
      <c r="C17" s="33">
        <f ca="1">LN(INDIRECT("Sheet1!b"&amp;Sheet1!AE$13+A17))</f>
        <v>-0.916290731874155</v>
      </c>
      <c r="D17" s="33">
        <f t="shared" ca="1" si="3"/>
        <v>-0.916290731874155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IF(A18=0,"",INDIRECT("Sheet1!A"&amp;Sheet1!AE$13+A18))</f>
        <v>0</v>
      </c>
      <c r="C18" s="33" t="e">
        <f ca="1">LN(INDIRECT("Sheet1!b"&amp;Sheet1!AE$13+A18))</f>
        <v>#NUM!</v>
      </c>
      <c r="D18" s="33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IF(A19=0,"",INDIRECT("Sheet1!A"&amp;Sheet1!AE$13+A19))</f>
        <v>0</v>
      </c>
      <c r="C19" s="33" t="e">
        <f ca="1">LN(INDIRECT("Sheet1!b"&amp;Sheet1!AE$13+A19))</f>
        <v>#NUM!</v>
      </c>
      <c r="D19" s="33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6</v>
      </c>
      <c r="B20" s="33" t="str">
        <f ca="1">IF(A20=0,"",INDIRECT("Sheet1!A"&amp;Sheet1!AE$13+A20))</f>
        <v>Original</v>
      </c>
      <c r="C20" s="33" t="e">
        <f ca="1">LN(INDIRECT("Sheet1!b"&amp;Sheet1!AE$13+A20))</f>
        <v>#VALUE!</v>
      </c>
      <c r="D20" s="33" t="e">
        <f t="shared" ca="1" si="3"/>
        <v>#VALUE!</v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3" t="str">
        <f ca="1">IF(A21=0,"",INDIRECT("Sheet1!A"&amp;Sheet1!AE$13+A21))</f>
        <v/>
      </c>
      <c r="C21" s="33" t="e">
        <f ca="1">LN(INDIRECT("Sheet1!b"&amp;Sheet1!AE$13+A21))</f>
        <v>#REF!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IF(A22=0,"",INDIRECT("Sheet1!A"&amp;Sheet1!AE$13+A22))</f>
        <v/>
      </c>
      <c r="C22" s="33" t="e">
        <f ca="1">LN(INDIRECT("Sheet1!b"&amp;Sheet1!AE$13+A22))</f>
        <v>#REF!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 t="e">
        <f ca="1">SUM(B6:B35)</f>
        <v>#REF!</v>
      </c>
      <c r="C37" s="40" t="e">
        <f ca="1">SUM(D6:D35)</f>
        <v>#REF!</v>
      </c>
      <c r="D37" s="40"/>
      <c r="E37" s="51">
        <f ca="1">SUM(E6:E35)</f>
        <v>0</v>
      </c>
      <c r="F37" s="51">
        <f ca="1">SUM(F6:F35)</f>
        <v>0</v>
      </c>
      <c r="G37" s="52">
        <f ca="1">SUM(G6:G35)</f>
        <v>0</v>
      </c>
      <c r="H37" s="53">
        <f ca="1">SUM(H6:H35)</f>
        <v>0</v>
      </c>
      <c r="I37" s="53">
        <f ca="1">SUM(I6:I35)</f>
        <v>0</v>
      </c>
    </row>
    <row r="38" spans="1:11" ht="26.25" x14ac:dyDescent="0.25">
      <c r="A38" s="47" t="s">
        <v>30</v>
      </c>
      <c r="B38" s="40">
        <f ca="1">COUNT(B7:B22)</f>
        <v>4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 t="e">
        <f ca="1">n*F37*H37+2*B37*F37*G37-F37^3-B37^2*H37-n*G37^2</f>
        <v>#REF!</v>
      </c>
      <c r="C40" s="40"/>
      <c r="D40" s="40"/>
      <c r="E40" s="40"/>
      <c r="F40" s="40"/>
    </row>
    <row r="41" spans="1:11" ht="15.75" x14ac:dyDescent="0.25">
      <c r="A41" s="42" t="s">
        <v>32</v>
      </c>
      <c r="B41" s="49" t="e">
        <f ca="1">(n*F37*I37+B37*G37*C37+B37*F37*E37-F37^2*C37-B37^2*I37-n*G37*E37)/B40</f>
        <v>#REF!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 t="e">
        <f ca="1">(n*H37*E37+B37*F37*I37+F37*G37*C37-F37^2*E37-B37*H37*C37-n*G37*I37)/B40</f>
        <v>#REF!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 t="e">
        <f ca="1">(F37*H37*C37+F37*G37*E37+B37*G37*I37-F37^2*I37-B37*H37*E37-G37^2*C37)/B40</f>
        <v>#REF!</v>
      </c>
      <c r="C43" s="40" t="s">
        <v>36</v>
      </c>
      <c r="D43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87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IF(A6=0,"",INDIRECT("Sheet1!A"&amp;Sheet1!AE$14+A6))</f>
        <v/>
      </c>
      <c r="C6" s="33" t="e">
        <f ca="1">LN(INDIRECT("Sheet1!b"&amp;Sheet1!AE$14+A6))</f>
        <v>#REF!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IF(A7=0,"",INDIRECT("Sheet1!A"&amp;Sheet1!AE$14+A7))</f>
        <v/>
      </c>
      <c r="C7" s="33" t="e">
        <f ca="1">LN(INDIRECT("Sheet1!b"&amp;Sheet1!AE$14+A7))</f>
        <v>#REF!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 t="e">
        <f ca="1">EXP(B43-B41*(B42/(2*B41))^2)</f>
        <v>#REF!</v>
      </c>
      <c r="M7" t="s">
        <v>79</v>
      </c>
    </row>
    <row r="8" spans="1:13" x14ac:dyDescent="0.25">
      <c r="A8">
        <f>IF(Sheet1!L5=0,0,Sheet1!L4)</f>
        <v>-6</v>
      </c>
      <c r="B8" s="33" t="e">
        <f ca="1">IF(A8=0,"",INDIRECT("Sheet1!A"&amp;Sheet1!AE$14+A8))</f>
        <v>#REF!</v>
      </c>
      <c r="C8" s="33" t="e">
        <f ca="1">LN(INDIRECT("Sheet1!b"&amp;Sheet1!AE$14+A8))</f>
        <v>#REF!</v>
      </c>
      <c r="D8" s="33" t="e">
        <f t="shared" ca="1" si="3"/>
        <v>#REF!</v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6" t="s">
        <v>21</v>
      </c>
      <c r="L8" s="37" t="e">
        <f ca="1">-B42/(2*B41)</f>
        <v>#REF!</v>
      </c>
      <c r="M8" t="s">
        <v>80</v>
      </c>
    </row>
    <row r="9" spans="1:13" x14ac:dyDescent="0.25">
      <c r="A9">
        <f>IF(Sheet1!M5=0,0,Sheet1!M4)</f>
        <v>-5</v>
      </c>
      <c r="B9" s="33" t="e">
        <f ca="1">IF(A9=0,"",INDIRECT("Sheet1!A"&amp;Sheet1!AE$14+A9))</f>
        <v>#REF!</v>
      </c>
      <c r="C9" s="33" t="e">
        <f ca="1">LN(INDIRECT("Sheet1!b"&amp;Sheet1!AE$14+A9))</f>
        <v>#REF!</v>
      </c>
      <c r="D9" s="33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8" t="s">
        <v>22</v>
      </c>
      <c r="L9" s="39" t="e">
        <f ca="1">2.35703/(SQRT(2)*SQRT(-B41))</f>
        <v>#REF!</v>
      </c>
      <c r="M9" t="s">
        <v>81</v>
      </c>
    </row>
    <row r="10" spans="1:13" x14ac:dyDescent="0.25">
      <c r="A10">
        <f>IF(Sheet1!N5=0,0,Sheet1!N4)</f>
        <v>-4</v>
      </c>
      <c r="B10" s="33" t="e">
        <f ca="1">IF(A10=0,"",INDIRECT("Sheet1!A"&amp;Sheet1!AE$14+A10))</f>
        <v>#REF!</v>
      </c>
      <c r="C10" s="33" t="e">
        <f ca="1">LN(INDIRECT("Sheet1!b"&amp;Sheet1!AE$14+A10))</f>
        <v>#REF!</v>
      </c>
      <c r="D10" s="33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3" t="e">
        <f ca="1">IF(A11=0,"",INDIRECT("Sheet1!A"&amp;Sheet1!AE$14+A11))</f>
        <v>#REF!</v>
      </c>
      <c r="C11" s="33" t="e">
        <f ca="1">LN(INDIRECT("Sheet1!b"&amp;Sheet1!AE$14+A11))</f>
        <v>#REF!</v>
      </c>
      <c r="D11" s="33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3" t="e">
        <f ca="1">IF(A12=0,"",INDIRECT("Sheet1!A"&amp;Sheet1!AE$14+A12))</f>
        <v>#REF!</v>
      </c>
      <c r="C12" s="33" t="e">
        <f ca="1">LN(INDIRECT("Sheet1!b"&amp;Sheet1!AE$14+A12))</f>
        <v>#REF!</v>
      </c>
      <c r="D12" s="33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3" t="e">
        <f ca="1">IF(A13=0,"",INDIRECT("Sheet1!A"&amp;Sheet1!AE$14+A13))</f>
        <v>#REF!</v>
      </c>
      <c r="C13" s="33" t="e">
        <f ca="1">LN(INDIRECT("Sheet1!b"&amp;Sheet1!AE$14+A13))</f>
        <v>#REF!</v>
      </c>
      <c r="D13" s="33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23</v>
      </c>
    </row>
    <row r="14" spans="1:13" x14ac:dyDescent="0.25">
      <c r="A14">
        <f>IF(Sheet1!R5=0,0,Sheet1!R4)</f>
        <v>0</v>
      </c>
      <c r="B14" s="33" t="e">
        <f ca="1">INDIRECT("Sheet1!A"&amp;Sheet1!AE$14+A14)</f>
        <v>#REF!</v>
      </c>
      <c r="C14" s="33" t="e">
        <f ca="1">LN(INDIRECT("Sheet1!b"&amp;Sheet1!AE$14+A14))</f>
        <v>#REF!</v>
      </c>
      <c r="D14" s="33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IF(A15=0,"",INDIRECT("Sheet1!A"&amp;Sheet1!AE$14+A15))</f>
        <v>0</v>
      </c>
      <c r="C15" s="33" t="e">
        <f ca="1">LN(INDIRECT("Sheet1!b"&amp;Sheet1!AE$14+A15))</f>
        <v>#VALUE!</v>
      </c>
      <c r="D15" s="33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IF(A16=0,"",INDIRECT("Sheet1!A"&amp;Sheet1!AE$14+A16))</f>
        <v>0</v>
      </c>
      <c r="C16" s="33" t="e">
        <f ca="1">LN(INDIRECT("Sheet1!b"&amp;Sheet1!AE$14+A16))</f>
        <v>#VALUE!</v>
      </c>
      <c r="D16" s="33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 t="str">
        <f ca="1">IF(A17=0,"",INDIRECT("Sheet1!A"&amp;Sheet1!AE$14+A17))</f>
        <v>Amplitude threshold</v>
      </c>
      <c r="C17" s="33">
        <f ca="1">LN(INDIRECT("Sheet1!b"&amp;Sheet1!AE$14+A17))</f>
        <v>-0.916290731874155</v>
      </c>
      <c r="D17" s="33">
        <f t="shared" ca="1" si="3"/>
        <v>-0.916290731874155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IF(A18=0,"",INDIRECT("Sheet1!A"&amp;Sheet1!AE$14+A18))</f>
        <v>0</v>
      </c>
      <c r="C18" s="33" t="e">
        <f ca="1">LN(INDIRECT("Sheet1!b"&amp;Sheet1!AE$14+A18))</f>
        <v>#NUM!</v>
      </c>
      <c r="D18" s="33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IF(A19=0,"",INDIRECT("Sheet1!A"&amp;Sheet1!AE$14+A19))</f>
        <v>0</v>
      </c>
      <c r="C19" s="33" t="e">
        <f ca="1">LN(INDIRECT("Sheet1!b"&amp;Sheet1!AE$14+A19))</f>
        <v>#NUM!</v>
      </c>
      <c r="D19" s="33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6</v>
      </c>
      <c r="B20" s="33" t="str">
        <f ca="1">IF(A20=0,"",INDIRECT("Sheet1!A"&amp;Sheet1!AE$14+A20))</f>
        <v>Original</v>
      </c>
      <c r="C20" s="33" t="e">
        <f ca="1">LN(INDIRECT("Sheet1!b"&amp;Sheet1!AE$14+A20))</f>
        <v>#VALUE!</v>
      </c>
      <c r="D20" s="33" t="e">
        <f t="shared" ca="1" si="3"/>
        <v>#VALUE!</v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3" t="str">
        <f ca="1">IF(A21=0,"",INDIRECT("Sheet1!A"&amp;Sheet1!AE$14+A21))</f>
        <v/>
      </c>
      <c r="C21" s="33" t="e">
        <f ca="1">LN(INDIRECT("Sheet1!b"&amp;Sheet1!AE$14+A21))</f>
        <v>#REF!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IF(A22=0,"",INDIRECT("Sheet1!A"&amp;Sheet1!AE$14+A22))</f>
        <v/>
      </c>
      <c r="C22" s="33" t="e">
        <f ca="1">LN(INDIRECT("Sheet1!b"&amp;Sheet1!AE$14+A22))</f>
        <v>#REF!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 t="e">
        <f ca="1">SUM(B6:B35)</f>
        <v>#REF!</v>
      </c>
      <c r="C37" s="40" t="e">
        <f ca="1">SUM(D6:D35)</f>
        <v>#REF!</v>
      </c>
      <c r="D37" s="40"/>
      <c r="E37" s="51">
        <f ca="1">SUM(E6:E35)</f>
        <v>0</v>
      </c>
      <c r="F37" s="51">
        <f ca="1">SUM(F6:F35)</f>
        <v>0</v>
      </c>
      <c r="G37" s="52">
        <f ca="1">SUM(G6:G35)</f>
        <v>0</v>
      </c>
      <c r="H37" s="53">
        <f ca="1">SUM(H6:H35)</f>
        <v>0</v>
      </c>
      <c r="I37" s="53">
        <f ca="1">SUM(I6:I35)</f>
        <v>0</v>
      </c>
    </row>
    <row r="38" spans="1:11" ht="26.25" x14ac:dyDescent="0.25">
      <c r="A38" s="47" t="s">
        <v>30</v>
      </c>
      <c r="B38" s="40">
        <f ca="1">COUNT(B7:B22)</f>
        <v>4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 t="e">
        <f ca="1">n*F37*H37+2*B37*F37*G37-F37^3-B37^2*H37-n*G37^2</f>
        <v>#REF!</v>
      </c>
      <c r="C40" s="40"/>
      <c r="D40" s="40"/>
      <c r="E40" s="40"/>
      <c r="F40" s="40"/>
    </row>
    <row r="41" spans="1:11" ht="15.75" x14ac:dyDescent="0.25">
      <c r="A41" s="42" t="s">
        <v>32</v>
      </c>
      <c r="B41" s="49" t="e">
        <f ca="1">(n*F37*I37+B37*G37*C37+B37*F37*E37-F37^2*C37-B37^2*I37-n*G37*E37)/B40</f>
        <v>#REF!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 t="e">
        <f ca="1">(n*H37*E37+B37*F37*I37+F37*G37*C37-F37^2*E37-B37*H37*C37-n*G37*I37)/B40</f>
        <v>#REF!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 t="e">
        <f ca="1">(F37*H37*C37+F37*G37*E37+B37*G37*I37-F37^2*I37-B37*H37*E37-G37^2*C37)/B40</f>
        <v>#REF!</v>
      </c>
      <c r="C43" s="40" t="s">
        <v>36</v>
      </c>
      <c r="D43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B38" sqref="B38"/>
    </sheetView>
  </sheetViews>
  <sheetFormatPr defaultRowHeight="15" x14ac:dyDescent="0.25"/>
  <sheetData>
    <row r="1" spans="1:13" ht="15.75" x14ac:dyDescent="0.25">
      <c r="A1" s="28" t="s">
        <v>88</v>
      </c>
    </row>
    <row r="2" spans="1:13" ht="18" x14ac:dyDescent="0.25">
      <c r="A2" s="28" t="s">
        <v>14</v>
      </c>
      <c r="K2" s="29"/>
    </row>
    <row r="3" spans="1:13" x14ac:dyDescent="0.25">
      <c r="A3" s="30"/>
    </row>
    <row r="5" spans="1:13" x14ac:dyDescent="0.25">
      <c r="B5" s="31" t="s">
        <v>4</v>
      </c>
      <c r="C5" s="31" t="s">
        <v>76</v>
      </c>
      <c r="D5" s="31" t="s">
        <v>76</v>
      </c>
      <c r="E5" s="32" t="s">
        <v>15</v>
      </c>
      <c r="F5" s="32" t="s">
        <v>16</v>
      </c>
      <c r="G5" s="32" t="s">
        <v>17</v>
      </c>
      <c r="H5" s="32" t="s">
        <v>18</v>
      </c>
      <c r="I5" s="32" t="s">
        <v>19</v>
      </c>
    </row>
    <row r="6" spans="1:13" x14ac:dyDescent="0.25">
      <c r="A6">
        <f>IF(Sheet1!J5=0,0,Sheet1!J4)</f>
        <v>0</v>
      </c>
      <c r="B6" s="33" t="str">
        <f ca="1">IF(A6=0,"",INDIRECT("Sheet1!A"&amp;Sheet1!AE$15+A6))</f>
        <v/>
      </c>
      <c r="C6" s="33" t="e">
        <f ca="1">LN(INDIRECT("Sheet1!b"&amp;Sheet1!AE$15+A6))</f>
        <v>#REF!</v>
      </c>
      <c r="D6" s="33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4" t="s">
        <v>78</v>
      </c>
      <c r="L6" s="35"/>
    </row>
    <row r="7" spans="1:13" x14ac:dyDescent="0.25">
      <c r="A7">
        <f>IF(Sheet1!K5=0,0,Sheet1!K4)</f>
        <v>0</v>
      </c>
      <c r="B7" s="33" t="str">
        <f ca="1">IF(A7=0,"",INDIRECT("Sheet1!A"&amp;Sheet1!AE$15+A7))</f>
        <v/>
      </c>
      <c r="C7" s="33" t="e">
        <f ca="1">LN(INDIRECT("Sheet1!b"&amp;Sheet1!AE$15+A7))</f>
        <v>#REF!</v>
      </c>
      <c r="D7" s="33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6" t="s">
        <v>20</v>
      </c>
      <c r="L7" s="37" t="e">
        <f ca="1">EXP(B43-B41*(B42/(2*B41))^2)</f>
        <v>#REF!</v>
      </c>
      <c r="M7" t="s">
        <v>79</v>
      </c>
    </row>
    <row r="8" spans="1:13" x14ac:dyDescent="0.25">
      <c r="A8">
        <f>IF(Sheet1!L5=0,0,Sheet1!L4)</f>
        <v>-6</v>
      </c>
      <c r="B8" s="33" t="e">
        <f ca="1">IF(A8=0,"",INDIRECT("Sheet1!A"&amp;Sheet1!AE$15+A8))</f>
        <v>#REF!</v>
      </c>
      <c r="C8" s="33" t="e">
        <f ca="1">LN(INDIRECT("Sheet1!b"&amp;Sheet1!AE$15+A8))</f>
        <v>#REF!</v>
      </c>
      <c r="D8" s="33" t="e">
        <f t="shared" ca="1" si="3"/>
        <v>#REF!</v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6" t="s">
        <v>21</v>
      </c>
      <c r="L8" s="37" t="e">
        <f ca="1">-B42/(2*B41)</f>
        <v>#REF!</v>
      </c>
      <c r="M8" t="s">
        <v>80</v>
      </c>
    </row>
    <row r="9" spans="1:13" x14ac:dyDescent="0.25">
      <c r="A9">
        <f>IF(Sheet1!M5=0,0,Sheet1!M4)</f>
        <v>-5</v>
      </c>
      <c r="B9" s="33" t="e">
        <f ca="1">IF(A9=0,"",INDIRECT("Sheet1!A"&amp;Sheet1!AE$15+A9))</f>
        <v>#REF!</v>
      </c>
      <c r="C9" s="33" t="e">
        <f ca="1">LN(INDIRECT("Sheet1!b"&amp;Sheet1!AE$15+A9))</f>
        <v>#REF!</v>
      </c>
      <c r="D9" s="33" t="e">
        <f t="shared" ca="1" si="3"/>
        <v>#REF!</v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8" t="s">
        <v>22</v>
      </c>
      <c r="L9" s="39" t="e">
        <f ca="1">2.35703/(SQRT(2)*SQRT(-B41))</f>
        <v>#REF!</v>
      </c>
      <c r="M9" t="s">
        <v>81</v>
      </c>
    </row>
    <row r="10" spans="1:13" x14ac:dyDescent="0.25">
      <c r="A10">
        <f>IF(Sheet1!N5=0,0,Sheet1!N4)</f>
        <v>-4</v>
      </c>
      <c r="B10" s="33" t="e">
        <f ca="1">IF(A10=0,"",INDIRECT("Sheet1!A"&amp;Sheet1!AE$15+A10))</f>
        <v>#REF!</v>
      </c>
      <c r="C10" s="33" t="e">
        <f ca="1">LN(INDIRECT("Sheet1!b"&amp;Sheet1!AE$15+A10))</f>
        <v>#REF!</v>
      </c>
      <c r="D10" s="33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3" t="e">
        <f ca="1">IF(A11=0,"",INDIRECT("Sheet1!A"&amp;Sheet1!AE$15+A11))</f>
        <v>#REF!</v>
      </c>
      <c r="C11" s="33" t="e">
        <f ca="1">LN(INDIRECT("Sheet1!b"&amp;Sheet1!AE$15+A11))</f>
        <v>#REF!</v>
      </c>
      <c r="D11" s="33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3" t="e">
        <f ca="1">IF(A12=0,"",INDIRECT("Sheet1!A"&amp;Sheet1!AE$15+A12))</f>
        <v>#REF!</v>
      </c>
      <c r="C12" s="33" t="e">
        <f ca="1">LN(INDIRECT("Sheet1!b"&amp;Sheet1!AE$15+A12))</f>
        <v>#REF!</v>
      </c>
      <c r="D12" s="33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3" t="e">
        <f ca="1">IF(A13=0,"",INDIRECT("Sheet1!A"&amp;Sheet1!AE$15+A13))</f>
        <v>#REF!</v>
      </c>
      <c r="C13" s="33" t="e">
        <f ca="1">LN(INDIRECT("Sheet1!b"&amp;Sheet1!AE$15+A13))</f>
        <v>#REF!</v>
      </c>
      <c r="D13" s="33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23</v>
      </c>
    </row>
    <row r="14" spans="1:13" x14ac:dyDescent="0.25">
      <c r="A14">
        <f>IF(Sheet1!R5=0,0,Sheet1!R4)</f>
        <v>0</v>
      </c>
      <c r="B14" s="33" t="e">
        <f ca="1">INDIRECT("Sheet1!A"&amp;Sheet1!AE$15+A14)</f>
        <v>#REF!</v>
      </c>
      <c r="C14" s="33" t="e">
        <f ca="1">LN(INDIRECT("Sheet1!b"&amp;Sheet1!AE$15+A14))</f>
        <v>#REF!</v>
      </c>
      <c r="D14" s="33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24</v>
      </c>
    </row>
    <row r="15" spans="1:13" x14ac:dyDescent="0.25">
      <c r="A15">
        <f>IF(Sheet1!S5=0,0,Sheet1!S4)</f>
        <v>1</v>
      </c>
      <c r="B15" s="33">
        <f ca="1">IF(A15=0,"",INDIRECT("Sheet1!A"&amp;Sheet1!AE$15+A15))</f>
        <v>0</v>
      </c>
      <c r="C15" s="33" t="e">
        <f ca="1">LN(INDIRECT("Sheet1!b"&amp;Sheet1!AE$15+A15))</f>
        <v>#VALUE!</v>
      </c>
      <c r="D15" s="33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25</v>
      </c>
    </row>
    <row r="16" spans="1:13" x14ac:dyDescent="0.25">
      <c r="A16">
        <f>IF(Sheet1!T5=0,0,Sheet1!T4)</f>
        <v>2</v>
      </c>
      <c r="B16" s="33">
        <f ca="1">IF(A16=0,"",INDIRECT("Sheet1!A"&amp;Sheet1!AE$15+A16))</f>
        <v>0</v>
      </c>
      <c r="C16" s="33" t="e">
        <f ca="1">LN(INDIRECT("Sheet1!b"&amp;Sheet1!AE$15+A16))</f>
        <v>#VALUE!</v>
      </c>
      <c r="D16" s="33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26</v>
      </c>
    </row>
    <row r="17" spans="1:11" x14ac:dyDescent="0.25">
      <c r="A17">
        <f>IF(Sheet1!U5=0,0,Sheet1!U4)</f>
        <v>3</v>
      </c>
      <c r="B17" s="33" t="str">
        <f ca="1">IF(A17=0,"",INDIRECT("Sheet1!A"&amp;Sheet1!AE$15+A17))</f>
        <v>Amplitude threshold</v>
      </c>
      <c r="C17" s="33">
        <f ca="1">LN(INDIRECT("Sheet1!b"&amp;Sheet1!AE$15+A17))</f>
        <v>-0.916290731874155</v>
      </c>
      <c r="D17" s="33">
        <f t="shared" ca="1" si="3"/>
        <v>-0.916290731874155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27</v>
      </c>
    </row>
    <row r="18" spans="1:11" x14ac:dyDescent="0.25">
      <c r="A18">
        <f>IF(Sheet1!V5=0,0,Sheet1!V4)</f>
        <v>4</v>
      </c>
      <c r="B18" s="33">
        <f ca="1">IF(A18=0,"",INDIRECT("Sheet1!A"&amp;Sheet1!AE$15+A18))</f>
        <v>0</v>
      </c>
      <c r="C18" s="33" t="e">
        <f ca="1">LN(INDIRECT("Sheet1!b"&amp;Sheet1!AE$15+A18))</f>
        <v>#NUM!</v>
      </c>
      <c r="D18" s="33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28</v>
      </c>
    </row>
    <row r="19" spans="1:11" x14ac:dyDescent="0.25">
      <c r="A19">
        <f>IF(Sheet1!W5=0,0,Sheet1!W4)</f>
        <v>5</v>
      </c>
      <c r="B19" s="33">
        <f ca="1">IF(A19=0,"",INDIRECT("Sheet1!A"&amp;Sheet1!AE$15+A19))</f>
        <v>0</v>
      </c>
      <c r="C19" s="33" t="e">
        <f ca="1">LN(INDIRECT("Sheet1!b"&amp;Sheet1!AE$15+A19))</f>
        <v>#NUM!</v>
      </c>
      <c r="D19" s="33" t="e">
        <f t="shared" ca="1" si="3"/>
        <v>#NUM!</v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6</v>
      </c>
      <c r="B20" s="33" t="str">
        <f ca="1">IF(A20=0,"",INDIRECT("Sheet1!A"&amp;Sheet1!AE$15+A20))</f>
        <v>Original</v>
      </c>
      <c r="C20" s="33" t="e">
        <f ca="1">LN(INDIRECT("Sheet1!b"&amp;Sheet1!AE$15+A20))</f>
        <v>#VALUE!</v>
      </c>
      <c r="D20" s="33" t="e">
        <f t="shared" ca="1" si="3"/>
        <v>#VALUE!</v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3" t="str">
        <f ca="1">IF(A21=0,"",INDIRECT("Sheet1!A"&amp;Sheet1!AE$15+A21))</f>
        <v/>
      </c>
      <c r="C21" s="33" t="e">
        <f ca="1">LN(INDIRECT("Sheet1!b"&amp;Sheet1!AE$15+A21))</f>
        <v>#REF!</v>
      </c>
      <c r="D21" s="33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3" t="str">
        <f ca="1">IF(A22=0,"",INDIRECT("Sheet1!A"&amp;Sheet1!AE$15+A22))</f>
        <v/>
      </c>
      <c r="C22" s="33" t="e">
        <f ca="1">LN(INDIRECT("Sheet1!b"&amp;Sheet1!AE$15+A22))</f>
        <v>#REF!</v>
      </c>
      <c r="D22" s="33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3">
        <f>IF('[1]Control sheet'!C23&lt;=0,$B$3,'[1]Control sheet'!B23)</f>
        <v>0</v>
      </c>
      <c r="C23" s="33"/>
      <c r="D23" s="33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3">
        <f>IF('[1]Control sheet'!C24&lt;=0,$B$3,'[1]Control sheet'!B24)</f>
        <v>0</v>
      </c>
      <c r="C24" s="33"/>
      <c r="D24" s="33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3">
        <f>IF('[1]Control sheet'!C25&lt;=0,$B$3,'[1]Control sheet'!B25)</f>
        <v>0</v>
      </c>
      <c r="C25" s="33"/>
      <c r="D25" s="33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3">
        <f>IF('[1]Control sheet'!C26&lt;=0,$B$3,'[1]Control sheet'!B26)</f>
        <v>0</v>
      </c>
      <c r="C26" s="33"/>
      <c r="D26" s="33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3">
        <f>IF('[1]Control sheet'!C27&lt;=0,$B$3,'[1]Control sheet'!B27)</f>
        <v>0</v>
      </c>
      <c r="C27" s="33"/>
      <c r="D27" s="33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3">
        <f>IF('[1]Control sheet'!C23&lt;=0,$B$3,'[1]Control sheet'!B23)</f>
        <v>0</v>
      </c>
      <c r="C28" s="33"/>
      <c r="D28" s="33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3">
        <f>IF('[1]Control sheet'!C24&lt;=0,$B$3,'[1]Control sheet'!B24)</f>
        <v>0</v>
      </c>
      <c r="C29" s="33"/>
      <c r="D29" s="33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3">
        <f>IF('[1]Control sheet'!C25&lt;=0,$B$3,'[1]Control sheet'!B25)</f>
        <v>0</v>
      </c>
      <c r="C30" s="33"/>
      <c r="D30" s="33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3">
        <f>IF('[1]Control sheet'!C26&lt;=0,$B$3,'[1]Control sheet'!B26)</f>
        <v>0</v>
      </c>
      <c r="C31" s="33"/>
      <c r="D31" s="33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3">
        <f>IF('[1]Control sheet'!C27&lt;=0,$B$3,'[1]Control sheet'!B27)</f>
        <v>0</v>
      </c>
      <c r="C32" s="33"/>
      <c r="D32" s="33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3">
        <f>IF('[1]Control sheet'!C28&lt;=0,$B$3,'[1]Control sheet'!B28)</f>
        <v>0</v>
      </c>
      <c r="C33" s="33"/>
      <c r="D33" s="33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3">
        <f>IF('[1]Control sheet'!C29&lt;=0,$B$3,'[1]Control sheet'!B29)</f>
        <v>0</v>
      </c>
      <c r="C34" s="33"/>
      <c r="D34" s="33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3">
        <f>IF('[1]Control sheet'!C30&lt;=0,'[1]Control sheet'!B30,$B$3)</f>
        <v>0</v>
      </c>
      <c r="C35" s="33"/>
      <c r="D35" s="33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2" t="str">
        <f>B5</f>
        <v>X</v>
      </c>
      <c r="C36" s="32" t="str">
        <f>C5</f>
        <v>ln(y)</v>
      </c>
      <c r="D36" s="32"/>
      <c r="E36" s="32" t="str">
        <f>E5</f>
        <v>X*Y</v>
      </c>
      <c r="F36" s="32" t="str">
        <f>F5</f>
        <v>X*X</v>
      </c>
      <c r="G36" s="32" t="str">
        <f>G5</f>
        <v>X^3</v>
      </c>
      <c r="H36" s="32" t="str">
        <f>H5</f>
        <v>X^4</v>
      </c>
      <c r="I36" s="32" t="str">
        <f>I5</f>
        <v>X^2y</v>
      </c>
    </row>
    <row r="37" spans="1:11" x14ac:dyDescent="0.25">
      <c r="A37" t="s">
        <v>29</v>
      </c>
      <c r="B37" s="54" t="e">
        <f ca="1">SUM(B6:B35)</f>
        <v>#REF!</v>
      </c>
      <c r="C37" s="40" t="e">
        <f ca="1">SUM(D6:D35)</f>
        <v>#REF!</v>
      </c>
      <c r="D37" s="40"/>
      <c r="E37" s="51">
        <f ca="1">SUM(E6:E35)</f>
        <v>0</v>
      </c>
      <c r="F37" s="51">
        <f ca="1">SUM(F6:F35)</f>
        <v>0</v>
      </c>
      <c r="G37" s="52">
        <f ca="1">SUM(G6:G35)</f>
        <v>0</v>
      </c>
      <c r="H37" s="53">
        <f ca="1">SUM(H6:H35)</f>
        <v>0</v>
      </c>
      <c r="I37" s="53">
        <f ca="1">SUM(I6:I35)</f>
        <v>0</v>
      </c>
    </row>
    <row r="38" spans="1:11" ht="26.25" x14ac:dyDescent="0.25">
      <c r="A38" s="47" t="s">
        <v>30</v>
      </c>
      <c r="B38" s="40">
        <f ca="1">COUNT(B7:B22)</f>
        <v>4</v>
      </c>
      <c r="C38" s="40"/>
      <c r="D38" s="40"/>
      <c r="E38" s="40"/>
      <c r="F38" s="40"/>
      <c r="K38" t="s">
        <v>2</v>
      </c>
    </row>
    <row r="39" spans="1:11" x14ac:dyDescent="0.25">
      <c r="F39" s="40"/>
    </row>
    <row r="40" spans="1:11" x14ac:dyDescent="0.25">
      <c r="A40" t="s">
        <v>31</v>
      </c>
      <c r="B40" s="41" t="e">
        <f ca="1">n*F37*H37+2*B37*F37*G37-F37^3-B37^2*H37-n*G37^2</f>
        <v>#REF!</v>
      </c>
      <c r="C40" s="40"/>
      <c r="D40" s="40"/>
      <c r="E40" s="40"/>
      <c r="F40" s="40"/>
    </row>
    <row r="41" spans="1:11" ht="15.75" x14ac:dyDescent="0.25">
      <c r="A41" s="42" t="s">
        <v>32</v>
      </c>
      <c r="B41" s="49" t="e">
        <f ca="1">(n*F37*I37+B37*G37*C37+B37*F37*E37-F37^2*C37-B37^2*I37-n*G37*E37)/B40</f>
        <v>#REF!</v>
      </c>
      <c r="C41" s="40" t="s">
        <v>33</v>
      </c>
      <c r="D41" s="40"/>
      <c r="E41" s="40"/>
      <c r="F41" s="40"/>
    </row>
    <row r="42" spans="1:11" ht="15.75" x14ac:dyDescent="0.25">
      <c r="A42" s="42" t="s">
        <v>34</v>
      </c>
      <c r="B42" s="49" t="e">
        <f ca="1">(n*H37*E37+B37*F37*I37+F37*G37*C37-F37^2*E37-B37*H37*C37-n*G37*I37)/B40</f>
        <v>#REF!</v>
      </c>
      <c r="C42" s="40" t="s">
        <v>35</v>
      </c>
      <c r="D42" s="40"/>
      <c r="E42" s="40"/>
      <c r="F42" s="40"/>
    </row>
    <row r="43" spans="1:11" ht="15.75" x14ac:dyDescent="0.25">
      <c r="A43" s="42" t="s">
        <v>77</v>
      </c>
      <c r="B43" s="50" t="e">
        <f ca="1">(F37*H37*C37+F37*G37*E37+B37*G37*I37-F37^2*I37-B37*H37*E37-G37^2*C37)/B40</f>
        <v>#REF!</v>
      </c>
      <c r="C43" s="40" t="s">
        <v>36</v>
      </c>
      <c r="D4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a</vt:lpstr>
      <vt:lpstr>b</vt:lpstr>
      <vt:lpstr>CoeffC</vt:lpstr>
      <vt:lpstr>Coefficients</vt:lpstr>
      <vt:lpstr>D</vt:lpstr>
      <vt:lpstr>n</vt:lpstr>
      <vt:lpstr>NumPeaks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2015-01-16T14:50:20Z</dcterms:modified>
</cp:coreProperties>
</file>